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 activeTab="3"/>
  </bookViews>
  <sheets>
    <sheet name="Дод. 1 - Річний план" sheetId="4" r:id="rId1"/>
    <sheet name="Дод. 2 - Вода" sheetId="1" r:id="rId2"/>
    <sheet name="Дод. 4 - Стоки" sheetId="2" r:id="rId3"/>
    <sheet name="Дод. 6 - Адмін." sheetId="3" r:id="rId4"/>
  </sheets>
  <definedNames>
    <definedName name="_xlnm.Print_Area" localSheetId="2">'Дод. 4 - Стоки'!$A$1:$L$52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6" i="4"/>
  <c r="J36"/>
  <c r="I36"/>
  <c r="H36"/>
  <c r="G36"/>
  <c r="F36"/>
  <c r="E36"/>
  <c r="K30"/>
  <c r="J30"/>
  <c r="I30"/>
  <c r="H30"/>
  <c r="G30"/>
  <c r="F30"/>
  <c r="E30"/>
  <c r="G24"/>
  <c r="K22"/>
  <c r="K24" s="1"/>
  <c r="J22"/>
  <c r="J24" s="1"/>
  <c r="J29" s="1"/>
  <c r="I22"/>
  <c r="I24" s="1"/>
  <c r="I29" s="1"/>
  <c r="H22"/>
  <c r="H24" s="1"/>
  <c r="G22"/>
  <c r="F22"/>
  <c r="F24" s="1"/>
  <c r="F29" s="1"/>
  <c r="E22"/>
  <c r="E24" s="1"/>
  <c r="E29" s="1"/>
  <c r="H64" i="3"/>
  <c r="G64"/>
  <c r="G63" s="1"/>
  <c r="K63"/>
  <c r="H63"/>
  <c r="F63"/>
  <c r="H57"/>
  <c r="H56" s="1"/>
  <c r="G57"/>
  <c r="G56" s="1"/>
  <c r="M56"/>
  <c r="L56"/>
  <c r="K56"/>
  <c r="F56"/>
  <c r="H52"/>
  <c r="G52"/>
  <c r="H49"/>
  <c r="G49"/>
  <c r="G48" s="1"/>
  <c r="M48"/>
  <c r="L48"/>
  <c r="K48"/>
  <c r="H48"/>
  <c r="F48"/>
  <c r="H45"/>
  <c r="G45"/>
  <c r="G42" s="1"/>
  <c r="M42"/>
  <c r="L42"/>
  <c r="K42"/>
  <c r="H42"/>
  <c r="F42"/>
  <c r="H31"/>
  <c r="G31"/>
  <c r="H30"/>
  <c r="G30"/>
  <c r="G28" s="1"/>
  <c r="H29"/>
  <c r="G29"/>
  <c r="M28"/>
  <c r="M23" s="1"/>
  <c r="L28"/>
  <c r="L23" s="1"/>
  <c r="L14" s="1"/>
  <c r="K28"/>
  <c r="K23" s="1"/>
  <c r="K14" s="1"/>
  <c r="F28"/>
  <c r="F23" s="1"/>
  <c r="H27"/>
  <c r="G27"/>
  <c r="H24"/>
  <c r="G24"/>
  <c r="H22"/>
  <c r="G22"/>
  <c r="H20"/>
  <c r="G20"/>
  <c r="H17"/>
  <c r="G17"/>
  <c r="H16"/>
  <c r="G16"/>
  <c r="H15"/>
  <c r="G15"/>
  <c r="K44" i="2"/>
  <c r="L30" s="1"/>
  <c r="I44"/>
  <c r="G44"/>
  <c r="H32" s="1"/>
  <c r="E44"/>
  <c r="F32" s="1"/>
  <c r="L31"/>
  <c r="J30"/>
  <c r="F30"/>
  <c r="J29"/>
  <c r="F29"/>
  <c r="J26"/>
  <c r="F26"/>
  <c r="J25"/>
  <c r="J24" s="1"/>
  <c r="F25"/>
  <c r="F24" s="1"/>
  <c r="K24"/>
  <c r="I24"/>
  <c r="G24"/>
  <c r="E24"/>
  <c r="J23"/>
  <c r="F23"/>
  <c r="J22"/>
  <c r="F22"/>
  <c r="J21"/>
  <c r="F21"/>
  <c r="F19" s="1"/>
  <c r="F18" s="1"/>
  <c r="F34" s="1"/>
  <c r="F49" s="1"/>
  <c r="K19"/>
  <c r="J19"/>
  <c r="I19"/>
  <c r="G19"/>
  <c r="E19"/>
  <c r="G18"/>
  <c r="G34" s="1"/>
  <c r="J43" i="1"/>
  <c r="K30" s="1"/>
  <c r="H43"/>
  <c r="I30" s="1"/>
  <c r="F43"/>
  <c r="D43"/>
  <c r="G31"/>
  <c r="E31"/>
  <c r="G30"/>
  <c r="E30"/>
  <c r="G29"/>
  <c r="E29"/>
  <c r="G27"/>
  <c r="E27"/>
  <c r="G25"/>
  <c r="E25"/>
  <c r="I24"/>
  <c r="G24"/>
  <c r="E24"/>
  <c r="J23"/>
  <c r="H23"/>
  <c r="F23"/>
  <c r="E23"/>
  <c r="D23"/>
  <c r="G22"/>
  <c r="E22"/>
  <c r="I21"/>
  <c r="G21"/>
  <c r="E21"/>
  <c r="G20"/>
  <c r="G17" s="1"/>
  <c r="E20"/>
  <c r="J17"/>
  <c r="J16" s="1"/>
  <c r="J33" s="1"/>
  <c r="J42" s="1"/>
  <c r="H17"/>
  <c r="H16" s="1"/>
  <c r="H33" s="1"/>
  <c r="H42" s="1"/>
  <c r="F17"/>
  <c r="E17"/>
  <c r="D17"/>
  <c r="D16" s="1"/>
  <c r="D33" s="1"/>
  <c r="F16"/>
  <c r="F33" s="1"/>
  <c r="E16"/>
  <c r="E33" s="1"/>
  <c r="E48" s="1"/>
  <c r="J18" i="2" l="1"/>
  <c r="J34" s="1"/>
  <c r="J49" s="1"/>
  <c r="E18"/>
  <c r="E34" s="1"/>
  <c r="I18"/>
  <c r="I34" s="1"/>
  <c r="K18"/>
  <c r="K34" s="1"/>
  <c r="H21"/>
  <c r="L21"/>
  <c r="H22"/>
  <c r="L22"/>
  <c r="H23"/>
  <c r="L23"/>
  <c r="H25"/>
  <c r="L25"/>
  <c r="H26"/>
  <c r="L26"/>
  <c r="H29"/>
  <c r="L29"/>
  <c r="H30"/>
  <c r="H31"/>
  <c r="L19"/>
  <c r="G16" i="1"/>
  <c r="G33" s="1"/>
  <c r="G48" s="1"/>
  <c r="G23"/>
  <c r="M14" i="3"/>
  <c r="H28"/>
  <c r="H23" s="1"/>
  <c r="H14" s="1"/>
  <c r="G23"/>
  <c r="F14"/>
  <c r="I20" i="1"/>
  <c r="I17" s="1"/>
  <c r="I29"/>
  <c r="I27"/>
  <c r="I22"/>
  <c r="I25"/>
  <c r="I23" s="1"/>
  <c r="G29" i="4"/>
  <c r="K29"/>
  <c r="H29"/>
  <c r="G14" i="3"/>
  <c r="K20" i="1"/>
  <c r="K21"/>
  <c r="K22"/>
  <c r="K24"/>
  <c r="K25"/>
  <c r="K27"/>
  <c r="K29"/>
  <c r="H24" i="2" l="1"/>
  <c r="H19"/>
  <c r="L24"/>
  <c r="L18" s="1"/>
  <c r="L34" s="1"/>
  <c r="L49" s="1"/>
  <c r="I16" i="1"/>
  <c r="I33" s="1"/>
  <c r="I42" s="1"/>
  <c r="I48" s="1"/>
  <c r="K17"/>
  <c r="K23"/>
  <c r="H18" i="2" l="1"/>
  <c r="H34" s="1"/>
  <c r="H49" s="1"/>
  <c r="K16" i="1"/>
  <c r="K33" s="1"/>
  <c r="K42" s="1"/>
  <c r="K48" s="1"/>
</calcChain>
</file>

<file path=xl/sharedStrings.xml><?xml version="1.0" encoding="utf-8"?>
<sst xmlns="http://schemas.openxmlformats.org/spreadsheetml/2006/main" count="364" uniqueCount="221">
  <si>
    <t>повної собівартості та середньозваженого тарифу на послугу з централізованого водопостачання</t>
  </si>
  <si>
    <t>(без податку на додану вартість)</t>
  </si>
  <si>
    <t>№ з/п</t>
  </si>
  <si>
    <t>Показник</t>
  </si>
  <si>
    <t>Код рядка</t>
  </si>
  <si>
    <t>Фактично</t>
  </si>
  <si>
    <t>Передбачено чинним тарифом</t>
  </si>
  <si>
    <t>Плановий період 2024 рік</t>
  </si>
  <si>
    <t>попередній до базового 2021рік</t>
  </si>
  <si>
    <t>базовий період 2022 рік</t>
  </si>
  <si>
    <t>усього,</t>
  </si>
  <si>
    <t>грн/куб. м</t>
  </si>
  <si>
    <t>тис. грн</t>
  </si>
  <si>
    <t>А</t>
  </si>
  <si>
    <t>Б</t>
  </si>
  <si>
    <t>В</t>
  </si>
  <si>
    <t>Виробнича собівартість, усього, зокрема:</t>
  </si>
  <si>
    <t>прямі матеріальні витрати, зокрема:</t>
  </si>
  <si>
    <t>покупна вода</t>
  </si>
  <si>
    <t>покупна вода у природному стані</t>
  </si>
  <si>
    <t>електроенергія</t>
  </si>
  <si>
    <t>інші прямі матеріальні витрати</t>
  </si>
  <si>
    <t>прямі витрати на оплату праці</t>
  </si>
  <si>
    <t>інші прямі витрати, зокрема:</t>
  </si>
  <si>
    <t>єдиний внесок на загальнообов’язкове державне соціальне страхування працівників</t>
  </si>
  <si>
    <t>амортизація основних виробничих засобів та нематеріальних активів, безпосередньо пов’язаних із наданням послуги</t>
  </si>
  <si>
    <t>інші прямі витрати</t>
  </si>
  <si>
    <t>загальновиробничі витрати</t>
  </si>
  <si>
    <t>Адміністративні витрати</t>
  </si>
  <si>
    <t>Витрати на збут</t>
  </si>
  <si>
    <t>Інші операційні витрати , бюджетна амортизація</t>
  </si>
  <si>
    <t>Фінансові витрати</t>
  </si>
  <si>
    <t>Усього витрат повної собівартості</t>
  </si>
  <si>
    <t>Витрати на відшкодування втрат</t>
  </si>
  <si>
    <t xml:space="preserve">Планований прибуток </t>
  </si>
  <si>
    <t>податок на прибуток</t>
  </si>
  <si>
    <t>чистий прибуток, зокрема:</t>
  </si>
  <si>
    <t>дивіденди</t>
  </si>
  <si>
    <t>резервний фонд (капітал)</t>
  </si>
  <si>
    <t>на розвиток виробництва (виробничі інвестиції)</t>
  </si>
  <si>
    <t>інше використання прибутку</t>
  </si>
  <si>
    <t>Вартість водопостачання для споживачів за відповідними тарифами</t>
  </si>
  <si>
    <t>Обсяг водопостачання споживачам, усього, зокрема на потреби (тис. куб. м):</t>
  </si>
  <si>
    <t>населення</t>
  </si>
  <si>
    <t>бюджетних установ та організацій</t>
  </si>
  <si>
    <t>інших споживачів</t>
  </si>
  <si>
    <t>інших водопровідно-каналізаційних господарств</t>
  </si>
  <si>
    <t>Середньозважений тариф</t>
  </si>
  <si>
    <t>Директор</t>
  </si>
  <si>
    <t>(керівник)</t>
  </si>
  <si>
    <t>(підпис)</t>
  </si>
  <si>
    <t>ініціали, прізвище</t>
  </si>
  <si>
    <t>повної собівартості та середньозваженого тарифу на послугу з централізованого водовідведення</t>
  </si>
  <si>
    <t>попередній</t>
  </si>
  <si>
    <t>базовий період</t>
  </si>
  <si>
    <t>до базового 2021рік</t>
  </si>
  <si>
    <t>2022 рік</t>
  </si>
  <si>
    <t>послуги сторонніх підприємств з очистки стоків</t>
  </si>
  <si>
    <t>Інші операційні витрати</t>
  </si>
  <si>
    <t>Витрати повної собівартості, усього</t>
  </si>
  <si>
    <t>Планований прибуток</t>
  </si>
  <si>
    <t>Вартість водовідведення споживачам за відповідними тарифами</t>
  </si>
  <si>
    <t>Обсяг водовідведення споживачам, усього, зокрема на потреби (тис. куб. м):</t>
  </si>
  <si>
    <t>Розрахунок адміністративних витрат, пов’язаних з наданням послуг</t>
  </si>
  <si>
    <t>з централізованого водопостачання та централізованого водовідведення</t>
  </si>
  <si>
    <t xml:space="preserve">Складові адміністративних витрат </t>
  </si>
  <si>
    <t>Фактично, базовий період 2022 рік</t>
  </si>
  <si>
    <t>витрати ресурсу в натуральному вимірі</t>
  </si>
  <si>
    <t>ціна, грн (без ПДВ)</t>
  </si>
  <si>
    <t>сума витрат, усього, тис. грн</t>
  </si>
  <si>
    <t>зокрема:</t>
  </si>
  <si>
    <t>зокрема розподілені</t>
  </si>
  <si>
    <t>нерозподілені</t>
  </si>
  <si>
    <r>
      <t>водопостачання   34,6</t>
    </r>
    <r>
      <rPr>
        <u/>
        <sz val="10"/>
        <color rgb="FFFF0000"/>
        <rFont val="Times New Roman"/>
        <family val="1"/>
        <charset val="204"/>
      </rPr>
      <t xml:space="preserve"> </t>
    </r>
    <r>
      <rPr>
        <sz val="10"/>
        <color rgb="FFFF0000"/>
        <rFont val="Times New Roman"/>
        <family val="1"/>
        <charset val="204"/>
      </rPr>
      <t>%</t>
    </r>
  </si>
  <si>
    <t>водовідведення   9,5 %</t>
  </si>
  <si>
    <t>водопостачання 34,5%</t>
  </si>
  <si>
    <t>водовідведення 9,8%</t>
  </si>
  <si>
    <t>усього</t>
  </si>
  <si>
    <t>коефіцієнт розподілу</t>
  </si>
  <si>
    <t>водопостачання</t>
  </si>
  <si>
    <t>водовідведення</t>
  </si>
  <si>
    <t>Адміністративні витрати,пов’язані з наданням послуг з централізованого водопостачання та централізованого водовідведення, усього</t>
  </si>
  <si>
    <t xml:space="preserve">Витрати на оплату праці апарату управління підприємствомта іншого адміністративного персоналу </t>
  </si>
  <si>
    <t>Єдиний внесокна загальнообов’язкове державне соціальне страхування працівників</t>
  </si>
  <si>
    <t>Витрати на службові відрядження</t>
  </si>
  <si>
    <t>Витрати на підготовкуі перепідготовку кадрів</t>
  </si>
  <si>
    <t>Витрати на малоцінніта швидкозношувані предмети</t>
  </si>
  <si>
    <t>Витрати на придбання канцелярських товарів</t>
  </si>
  <si>
    <t>Витрати на придбання періодичних професійних видань</t>
  </si>
  <si>
    <t>Амортизація основних засобів, інших необоротних матеріальних і нематеріальних активів загальногосподарського використання, визначена відповідно до вимог Податкового кодексу України</t>
  </si>
  <si>
    <t>Витрати на утримання основних засобів, необоротних матеріальних і нематеріальних активів адміністративного використання:</t>
  </si>
  <si>
    <t xml:space="preserve">витрати на ремонт </t>
  </si>
  <si>
    <t xml:space="preserve">витрати на оренду </t>
  </si>
  <si>
    <t xml:space="preserve">витрати на страхування майна </t>
  </si>
  <si>
    <t>витрати на утримання основних засобів, інші:</t>
  </si>
  <si>
    <t>опалення</t>
  </si>
  <si>
    <t>освітлення</t>
  </si>
  <si>
    <t>сторожова охорона</t>
  </si>
  <si>
    <t>пожежна охорона</t>
  </si>
  <si>
    <t>дератизація</t>
  </si>
  <si>
    <t>Витрати на оплату професійних послуг:</t>
  </si>
  <si>
    <t>юридичні</t>
  </si>
  <si>
    <t>аудиторські</t>
  </si>
  <si>
    <t>з оцінювання майна</t>
  </si>
  <si>
    <t>Витрати на оплату послуг зв’язку:</t>
  </si>
  <si>
    <t>поштовий</t>
  </si>
  <si>
    <t>телеграфний</t>
  </si>
  <si>
    <t>телефонний</t>
  </si>
  <si>
    <t>Витрати на оплату послуг банків:</t>
  </si>
  <si>
    <t>розрахунково-касове обслуговування</t>
  </si>
  <si>
    <t>Витрати, пов’язані зі сплатою податків, зборів, крім тих, що вносяться до виробничої собівартості:</t>
  </si>
  <si>
    <t>Витрати на вирішення спорів у судах</t>
  </si>
  <si>
    <t>Витрати на придбання паливно-мастильних матеріалів для потреб апарату управління підприємством:</t>
  </si>
  <si>
    <t>бензин</t>
  </si>
  <si>
    <t>дизельне паливо</t>
  </si>
  <si>
    <t>мазут</t>
  </si>
  <si>
    <t>Інші адміністративні витрати:</t>
  </si>
  <si>
    <t>на 12 місяців з 01.01.2024</t>
  </si>
  <si>
    <t>Показники</t>
  </si>
  <si>
    <t>Значення, тис. куб. м</t>
  </si>
  <si>
    <t>фактично</t>
  </si>
  <si>
    <t>передбачено чинним тарифом</t>
  </si>
  <si>
    <t>плановий період 2024 рік</t>
  </si>
  <si>
    <t>2018 рік</t>
  </si>
  <si>
    <t>2019 рік</t>
  </si>
  <si>
    <t>2020 рік</t>
  </si>
  <si>
    <t>попередній до базового 2021 рік</t>
  </si>
  <si>
    <t>базовий період  2022 рік</t>
  </si>
  <si>
    <t>Обсяг I підйому води, усього, зокрема:</t>
  </si>
  <si>
    <t>поверхневий водозабір</t>
  </si>
  <si>
    <t>підземний водозабір</t>
  </si>
  <si>
    <t>покупна вода в природному стані</t>
  </si>
  <si>
    <t>Витрати води технологічні до II підйому</t>
  </si>
  <si>
    <t>Втрати води технологічні до II підйому</t>
  </si>
  <si>
    <t>Обсяг реалізації води до II підйому</t>
  </si>
  <si>
    <t>Подано води в мережу (II підйом), усього</t>
  </si>
  <si>
    <t>зокрема: покупна питна вода</t>
  </si>
  <si>
    <t>Витрати питної води після II підйому, усього, зокрема: на потреби:</t>
  </si>
  <si>
    <t>водопровідного господарства</t>
  </si>
  <si>
    <t>каналізаційного господарства</t>
  </si>
  <si>
    <t>Втрати та необліковані витрати питної води після II підйому</t>
  </si>
  <si>
    <t>Обсяг реалізації послуг централізованого водопостачання, зокрема:</t>
  </si>
  <si>
    <t>населенню</t>
  </si>
  <si>
    <t>іншим ВКГ</t>
  </si>
  <si>
    <t>іншим споживачам</t>
  </si>
  <si>
    <t>Обсяг пропуску стічних вод через очисні споруди, усього</t>
  </si>
  <si>
    <t>зокрема: біологічна очистка стоків</t>
  </si>
  <si>
    <t>Обсяг реалізації послуг з централізованого водовідведення, усього, зокрема:</t>
  </si>
  <si>
    <t>керівник</t>
  </si>
  <si>
    <t>підпис</t>
  </si>
  <si>
    <t xml:space="preserve">на комунальні послуги з </t>
  </si>
  <si>
    <t xml:space="preserve">централізованого водопостачання та </t>
  </si>
  <si>
    <t xml:space="preserve">централізованого водовідведення по  </t>
  </si>
  <si>
    <t>Додаток 1</t>
  </si>
  <si>
    <t>Додаток 2</t>
  </si>
  <si>
    <t>Додаток 4</t>
  </si>
  <si>
    <t>Додаток 6</t>
  </si>
  <si>
    <t>до Розрахунку різниці в тарифах</t>
  </si>
  <si>
    <t>РОЗРАХУНОК</t>
  </si>
  <si>
    <t>КП «Комунсервіс» МСР»</t>
  </si>
  <si>
    <t>надання послуг з централізованого водопостачання та централізованого водовідведення КП «Комунсервіс» МСР»</t>
  </si>
  <si>
    <t>РІЧНИЙ ПЛАН</t>
  </si>
  <si>
    <t>1.1</t>
  </si>
  <si>
    <t>1.2</t>
  </si>
  <si>
    <t>1.3</t>
  </si>
  <si>
    <t>1.4</t>
  </si>
  <si>
    <t>5.1</t>
  </si>
  <si>
    <t>6.1</t>
  </si>
  <si>
    <t>6.2</t>
  </si>
  <si>
    <t>8.1</t>
  </si>
  <si>
    <t>8.2</t>
  </si>
  <si>
    <t>8.3</t>
  </si>
  <si>
    <t>10.1</t>
  </si>
  <si>
    <t>10.2</t>
  </si>
  <si>
    <t>10.3</t>
  </si>
  <si>
    <t>1.1.1</t>
  </si>
  <si>
    <t>1.1.2</t>
  </si>
  <si>
    <t>1.1.3</t>
  </si>
  <si>
    <t>1.1.4</t>
  </si>
  <si>
    <t>1.3.1</t>
  </si>
  <si>
    <t>1.3.2</t>
  </si>
  <si>
    <t>1.3.3</t>
  </si>
  <si>
    <t>8.2.1</t>
  </si>
  <si>
    <t>8.2.2</t>
  </si>
  <si>
    <t>8.2.3</t>
  </si>
  <si>
    <t>8.2.4</t>
  </si>
  <si>
    <t>10.4</t>
  </si>
  <si>
    <t>9.1</t>
  </si>
  <si>
    <t>9.2</t>
  </si>
  <si>
    <t>9.3</t>
  </si>
  <si>
    <t>9.4</t>
  </si>
  <si>
    <t>9.4.1</t>
  </si>
  <si>
    <t>9.4.2</t>
  </si>
  <si>
    <t>9.4.3</t>
  </si>
  <si>
    <t>9.4.4</t>
  </si>
  <si>
    <t>9.4.5</t>
  </si>
  <si>
    <t>9.4.6</t>
  </si>
  <si>
    <t>9.4.7</t>
  </si>
  <si>
    <t>10.5</t>
  </si>
  <si>
    <t>11.1</t>
  </si>
  <si>
    <t>11.2</t>
  </si>
  <si>
    <t>11.3</t>
  </si>
  <si>
    <t>11.4</t>
  </si>
  <si>
    <t>11.5</t>
  </si>
  <si>
    <t>12.1</t>
  </si>
  <si>
    <t>12.2</t>
  </si>
  <si>
    <t>12.3</t>
  </si>
  <si>
    <t>13.1</t>
  </si>
  <si>
    <t>13.2</t>
  </si>
  <si>
    <t>15.1</t>
  </si>
  <si>
    <t>15.2</t>
  </si>
  <si>
    <t>15.3</t>
  </si>
  <si>
    <t>15.4</t>
  </si>
  <si>
    <t>15.5</t>
  </si>
  <si>
    <t>15.6</t>
  </si>
  <si>
    <t>16.1</t>
  </si>
  <si>
    <t>16.2</t>
  </si>
  <si>
    <t>В.О. СТУПА</t>
  </si>
  <si>
    <t>централізованого водопостачання</t>
  </si>
  <si>
    <t xml:space="preserve">та централізованого </t>
  </si>
  <si>
    <t xml:space="preserve">водовідведення по 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</si>
</sst>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541466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000000"/>
      </diagonal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rgb="FF000000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9" fontId="0" fillId="0" borderId="0" xfId="0" applyNumberFormat="1"/>
    <xf numFmtId="0" fontId="7" fillId="0" borderId="2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8" fillId="0" borderId="0" xfId="0" applyFont="1"/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Fill="1"/>
    <xf numFmtId="0" fontId="0" fillId="0" borderId="4" xfId="0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2" fontId="7" fillId="0" borderId="4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2" fontId="7" fillId="0" borderId="3" xfId="0" applyNumberFormat="1" applyFont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0" fontId="5" fillId="0" borderId="0" xfId="0" applyFont="1" applyFill="1" applyAlignment="1">
      <alignment horizontal="justify" vertical="center"/>
    </xf>
    <xf numFmtId="0" fontId="8" fillId="0" borderId="0" xfId="0" applyFont="1" applyFill="1"/>
    <xf numFmtId="0" fontId="9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6" fillId="0" borderId="0" xfId="0" applyFont="1"/>
    <xf numFmtId="0" fontId="17" fillId="2" borderId="0" xfId="0" applyFont="1" applyFill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1" xfId="0" applyFont="1" applyBorder="1" applyAlignment="1">
      <alignment wrapText="1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horizontal="center" vertical="top" wrapText="1"/>
    </xf>
    <xf numFmtId="0" fontId="5" fillId="0" borderId="0" xfId="0" applyFont="1" applyAlignment="1">
      <alignment vertical="center"/>
    </xf>
    <xf numFmtId="0" fontId="10" fillId="0" borderId="0" xfId="0" applyFont="1" applyBorder="1" applyAlignment="1">
      <alignment horizontal="left" wrapText="1"/>
    </xf>
    <xf numFmtId="0" fontId="16" fillId="0" borderId="0" xfId="0" applyFont="1" applyBorder="1" applyAlignment="1">
      <alignment horizontal="left" vertical="top" wrapText="1"/>
    </xf>
    <xf numFmtId="0" fontId="2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top" wrapText="1"/>
    </xf>
    <xf numFmtId="2" fontId="9" fillId="0" borderId="2" xfId="0" applyNumberFormat="1" applyFont="1" applyBorder="1" applyAlignment="1">
      <alignment horizontal="center" vertical="top" wrapText="1"/>
    </xf>
    <xf numFmtId="49" fontId="10" fillId="0" borderId="2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2" fontId="7" fillId="0" borderId="2" xfId="0" applyNumberFormat="1" applyFont="1" applyBorder="1" applyAlignment="1">
      <alignment horizontal="center" vertical="top" wrapText="1"/>
    </xf>
    <xf numFmtId="2" fontId="6" fillId="0" borderId="2" xfId="0" applyNumberFormat="1" applyFont="1" applyBorder="1" applyAlignment="1">
      <alignment horizontal="center" vertical="top" wrapText="1"/>
    </xf>
    <xf numFmtId="2" fontId="7" fillId="0" borderId="3" xfId="0" applyNumberFormat="1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1" fontId="5" fillId="0" borderId="2" xfId="0" applyNumberFormat="1" applyFont="1" applyBorder="1" applyAlignment="1">
      <alignment horizontal="center" vertical="top" wrapText="1"/>
    </xf>
    <xf numFmtId="1" fontId="6" fillId="0" borderId="2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2" fontId="7" fillId="0" borderId="3" xfId="0" applyNumberFormat="1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49" fontId="5" fillId="0" borderId="2" xfId="0" applyNumberFormat="1" applyFont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top" wrapText="1"/>
    </xf>
    <xf numFmtId="2" fontId="7" fillId="0" borderId="2" xfId="0" applyNumberFormat="1" applyFont="1" applyFill="1" applyBorder="1" applyAlignment="1">
      <alignment horizontal="center" vertical="top" wrapText="1"/>
    </xf>
    <xf numFmtId="164" fontId="7" fillId="0" borderId="2" xfId="0" applyNumberFormat="1" applyFont="1" applyFill="1" applyBorder="1" applyAlignment="1">
      <alignment horizontal="center" vertical="top" wrapText="1"/>
    </xf>
    <xf numFmtId="164" fontId="7" fillId="0" borderId="2" xfId="0" applyNumberFormat="1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 wrapText="1"/>
    </xf>
    <xf numFmtId="0" fontId="14" fillId="0" borderId="5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top" wrapText="1"/>
    </xf>
    <xf numFmtId="2" fontId="14" fillId="0" borderId="2" xfId="0" applyNumberFormat="1" applyFont="1" applyFill="1" applyBorder="1" applyAlignment="1">
      <alignment horizontal="center" vertical="top" wrapText="1"/>
    </xf>
    <xf numFmtId="2" fontId="15" fillId="0" borderId="2" xfId="0" applyNumberFormat="1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 wrapText="1"/>
    </xf>
    <xf numFmtId="1" fontId="14" fillId="0" borderId="2" xfId="0" applyNumberFormat="1" applyFont="1" applyFill="1" applyBorder="1" applyAlignment="1">
      <alignment horizontal="center" vertical="top" wrapText="1"/>
    </xf>
    <xf numFmtId="1" fontId="15" fillId="0" borderId="2" xfId="0" applyNumberFormat="1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left" vertical="top" wrapText="1"/>
    </xf>
    <xf numFmtId="49" fontId="11" fillId="0" borderId="2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1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16" fillId="0" borderId="9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vertical="top" wrapText="1"/>
    </xf>
    <xf numFmtId="0" fontId="1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4"/>
  <sheetViews>
    <sheetView view="pageBreakPreview" topLeftCell="A34" zoomScale="80" zoomScaleNormal="100" zoomScaleSheetLayoutView="80" workbookViewId="0">
      <selection activeCell="J1" sqref="J1:L1"/>
    </sheetView>
  </sheetViews>
  <sheetFormatPr defaultColWidth="9.140625" defaultRowHeight="15"/>
  <cols>
    <col min="1" max="1" width="5" style="53" customWidth="1"/>
    <col min="2" max="2" width="7.5703125" style="53" customWidth="1"/>
    <col min="3" max="3" width="42.85546875" style="53" customWidth="1"/>
    <col min="4" max="5" width="9.140625" style="53"/>
    <col min="6" max="6" width="11" style="53" bestFit="1" customWidth="1"/>
    <col min="7" max="7" width="9.140625" style="53"/>
    <col min="8" max="8" width="12.85546875" style="53" customWidth="1"/>
    <col min="9" max="9" width="12" style="53" customWidth="1"/>
    <col min="10" max="10" width="17.42578125" style="53" customWidth="1"/>
    <col min="11" max="11" width="14.85546875" style="53" customWidth="1"/>
    <col min="12" max="12" width="0.140625" style="53" customWidth="1"/>
    <col min="13" max="13" width="3.7109375" style="53" hidden="1" customWidth="1"/>
    <col min="14" max="14" width="5.42578125" style="53" customWidth="1"/>
    <col min="15" max="16384" width="9.140625" style="53"/>
  </cols>
  <sheetData>
    <row r="1" spans="1:12" ht="15.75">
      <c r="J1" s="106" t="s">
        <v>153</v>
      </c>
      <c r="K1" s="106"/>
      <c r="L1" s="106"/>
    </row>
    <row r="2" spans="1:12" ht="15.75">
      <c r="C2" s="68"/>
      <c r="J2" s="65" t="s">
        <v>157</v>
      </c>
      <c r="K2" s="65"/>
    </row>
    <row r="3" spans="1:12" ht="15.75">
      <c r="C3" s="68"/>
      <c r="J3" s="65" t="s">
        <v>150</v>
      </c>
      <c r="K3" s="65"/>
    </row>
    <row r="4" spans="1:12" ht="15.75">
      <c r="C4" s="68"/>
      <c r="J4" s="65" t="s">
        <v>151</v>
      </c>
      <c r="K4" s="65"/>
    </row>
    <row r="5" spans="1:12" ht="15.75">
      <c r="J5" s="65" t="s">
        <v>152</v>
      </c>
      <c r="K5" s="65"/>
    </row>
    <row r="6" spans="1:12" ht="15.75">
      <c r="J6" s="106" t="s">
        <v>159</v>
      </c>
      <c r="K6" s="106"/>
    </row>
    <row r="8" spans="1:12" ht="22.5">
      <c r="A8" s="113" t="s">
        <v>161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</row>
    <row r="9" spans="1:12" ht="15" customHeight="1">
      <c r="A9" s="114" t="s">
        <v>160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</row>
    <row r="10" spans="1:12" ht="18.75">
      <c r="A10" s="115" t="s">
        <v>117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</row>
    <row r="11" spans="1:12" ht="9" customHeight="1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</row>
    <row r="12" spans="1:12" ht="18.75">
      <c r="A12" s="55"/>
      <c r="B12" s="116" t="s">
        <v>2</v>
      </c>
      <c r="C12" s="116" t="s">
        <v>118</v>
      </c>
      <c r="D12" s="116" t="s">
        <v>4</v>
      </c>
      <c r="E12" s="116" t="s">
        <v>119</v>
      </c>
      <c r="F12" s="116"/>
      <c r="G12" s="116"/>
      <c r="H12" s="116"/>
      <c r="I12" s="116"/>
      <c r="J12" s="116"/>
      <c r="K12" s="116"/>
    </row>
    <row r="13" spans="1:12" ht="18" customHeight="1">
      <c r="A13" s="55"/>
      <c r="B13" s="116"/>
      <c r="C13" s="116"/>
      <c r="D13" s="116"/>
      <c r="E13" s="117" t="s">
        <v>120</v>
      </c>
      <c r="F13" s="117"/>
      <c r="G13" s="117"/>
      <c r="H13" s="117"/>
      <c r="I13" s="117"/>
      <c r="J13" s="116" t="s">
        <v>121</v>
      </c>
      <c r="K13" s="116" t="s">
        <v>122</v>
      </c>
    </row>
    <row r="14" spans="1:12" ht="74.25" customHeight="1">
      <c r="A14" s="55"/>
      <c r="B14" s="116"/>
      <c r="C14" s="116"/>
      <c r="D14" s="116"/>
      <c r="E14" s="56" t="s">
        <v>123</v>
      </c>
      <c r="F14" s="56" t="s">
        <v>124</v>
      </c>
      <c r="G14" s="56" t="s">
        <v>125</v>
      </c>
      <c r="H14" s="56" t="s">
        <v>126</v>
      </c>
      <c r="I14" s="56" t="s">
        <v>127</v>
      </c>
      <c r="J14" s="116"/>
      <c r="K14" s="116"/>
    </row>
    <row r="15" spans="1:12" ht="18.75">
      <c r="A15" s="55"/>
      <c r="B15" s="56" t="s">
        <v>13</v>
      </c>
      <c r="C15" s="56" t="s">
        <v>14</v>
      </c>
      <c r="D15" s="56" t="s">
        <v>15</v>
      </c>
      <c r="E15" s="56">
        <v>1</v>
      </c>
      <c r="F15" s="56">
        <v>2</v>
      </c>
      <c r="G15" s="56">
        <v>3</v>
      </c>
      <c r="H15" s="56">
        <v>4</v>
      </c>
      <c r="I15" s="56">
        <v>5</v>
      </c>
      <c r="J15" s="56">
        <v>6</v>
      </c>
      <c r="K15" s="56">
        <v>7</v>
      </c>
    </row>
    <row r="16" spans="1:12" ht="36" customHeight="1">
      <c r="A16" s="55"/>
      <c r="B16" s="70">
        <v>1</v>
      </c>
      <c r="C16" s="69" t="s">
        <v>128</v>
      </c>
      <c r="D16" s="70">
        <v>1</v>
      </c>
      <c r="E16" s="71">
        <v>94.2</v>
      </c>
      <c r="F16" s="71">
        <v>86.7</v>
      </c>
      <c r="G16" s="71">
        <v>88.4</v>
      </c>
      <c r="H16" s="71">
        <v>79.900000000000006</v>
      </c>
      <c r="I16" s="71">
        <v>79.2</v>
      </c>
      <c r="J16" s="71">
        <v>87.6</v>
      </c>
      <c r="K16" s="71">
        <v>85.3</v>
      </c>
    </row>
    <row r="17" spans="1:11" ht="18.75" customHeight="1">
      <c r="A17" s="55"/>
      <c r="B17" s="72" t="s">
        <v>162</v>
      </c>
      <c r="C17" s="69" t="s">
        <v>129</v>
      </c>
      <c r="D17" s="70">
        <v>2</v>
      </c>
      <c r="E17" s="71"/>
      <c r="F17" s="71"/>
      <c r="G17" s="71"/>
      <c r="H17" s="71"/>
      <c r="I17" s="71"/>
      <c r="J17" s="71"/>
      <c r="K17" s="71"/>
    </row>
    <row r="18" spans="1:11" ht="18.75">
      <c r="A18" s="55"/>
      <c r="B18" s="72" t="s">
        <v>163</v>
      </c>
      <c r="C18" s="69" t="s">
        <v>130</v>
      </c>
      <c r="D18" s="70">
        <v>3</v>
      </c>
      <c r="E18" s="71"/>
      <c r="F18" s="71"/>
      <c r="G18" s="71"/>
      <c r="H18" s="71"/>
      <c r="I18" s="71"/>
      <c r="J18" s="71"/>
      <c r="K18" s="71"/>
    </row>
    <row r="19" spans="1:11" ht="18.75">
      <c r="A19" s="55"/>
      <c r="B19" s="72" t="s">
        <v>164</v>
      </c>
      <c r="C19" s="69" t="s">
        <v>18</v>
      </c>
      <c r="D19" s="70">
        <v>4</v>
      </c>
      <c r="E19" s="71"/>
      <c r="F19" s="71"/>
      <c r="G19" s="71"/>
      <c r="H19" s="71"/>
      <c r="I19" s="71"/>
      <c r="J19" s="71"/>
      <c r="K19" s="71"/>
    </row>
    <row r="20" spans="1:11" ht="18.75" customHeight="1">
      <c r="A20" s="55"/>
      <c r="B20" s="72" t="s">
        <v>165</v>
      </c>
      <c r="C20" s="69" t="s">
        <v>131</v>
      </c>
      <c r="D20" s="70">
        <v>5</v>
      </c>
      <c r="E20" s="71"/>
      <c r="F20" s="71"/>
      <c r="G20" s="71"/>
      <c r="H20" s="71"/>
      <c r="I20" s="71"/>
      <c r="J20" s="71"/>
      <c r="K20" s="71"/>
    </row>
    <row r="21" spans="1:11" ht="39.75" customHeight="1">
      <c r="A21" s="55"/>
      <c r="B21" s="72">
        <v>2</v>
      </c>
      <c r="C21" s="69" t="s">
        <v>132</v>
      </c>
      <c r="D21" s="70">
        <v>6</v>
      </c>
      <c r="E21" s="71"/>
      <c r="F21" s="71"/>
      <c r="G21" s="71"/>
      <c r="H21" s="71"/>
      <c r="I21" s="71"/>
      <c r="J21" s="71"/>
      <c r="K21" s="71"/>
    </row>
    <row r="22" spans="1:11" ht="37.5" customHeight="1">
      <c r="A22" s="55"/>
      <c r="B22" s="72">
        <v>3</v>
      </c>
      <c r="C22" s="69" t="s">
        <v>133</v>
      </c>
      <c r="D22" s="70">
        <v>7</v>
      </c>
      <c r="E22" s="71">
        <f>E16*0.689/100</f>
        <v>0.649038</v>
      </c>
      <c r="F22" s="71">
        <f>F16*0.689/100</f>
        <v>0.59736299999999998</v>
      </c>
      <c r="G22" s="71">
        <f>G16*0.689/100</f>
        <v>0.60907600000000006</v>
      </c>
      <c r="H22" s="71">
        <f>H16*0.689/100</f>
        <v>0.55051099999999997</v>
      </c>
      <c r="I22" s="71">
        <f>I16*0.689/100</f>
        <v>0.54568799999999995</v>
      </c>
      <c r="J22" s="71">
        <f t="shared" ref="J22" si="0">J16*0.689/100</f>
        <v>0.60356399999999999</v>
      </c>
      <c r="K22" s="71">
        <f>K16*0.689/100</f>
        <v>0.58771699999999993</v>
      </c>
    </row>
    <row r="23" spans="1:11" ht="17.25" customHeight="1">
      <c r="A23" s="55"/>
      <c r="B23" s="72">
        <v>4</v>
      </c>
      <c r="C23" s="69" t="s">
        <v>134</v>
      </c>
      <c r="D23" s="70">
        <v>8</v>
      </c>
      <c r="E23" s="71"/>
      <c r="F23" s="71"/>
      <c r="G23" s="71"/>
      <c r="H23" s="71"/>
      <c r="I23" s="71"/>
      <c r="J23" s="71"/>
      <c r="K23" s="71"/>
    </row>
    <row r="24" spans="1:11" ht="36.75" customHeight="1">
      <c r="A24" s="55"/>
      <c r="B24" s="72">
        <v>5</v>
      </c>
      <c r="C24" s="69" t="s">
        <v>135</v>
      </c>
      <c r="D24" s="70">
        <v>9</v>
      </c>
      <c r="E24" s="71">
        <f>E16-E22</f>
        <v>93.550961999999998</v>
      </c>
      <c r="F24" s="71">
        <f>F16-F22</f>
        <v>86.102637000000001</v>
      </c>
      <c r="G24" s="71">
        <f>G16-G22</f>
        <v>87.790924000000004</v>
      </c>
      <c r="H24" s="71">
        <f>H16-H22</f>
        <v>79.349489000000005</v>
      </c>
      <c r="I24" s="71">
        <f>I16-I22</f>
        <v>78.654312000000004</v>
      </c>
      <c r="J24" s="71">
        <f t="shared" ref="J24" si="1">J16-J22</f>
        <v>86.996435999999989</v>
      </c>
      <c r="K24" s="71">
        <f>K16-K22</f>
        <v>84.712282999999999</v>
      </c>
    </row>
    <row r="25" spans="1:11" ht="22.5" customHeight="1">
      <c r="A25" s="55"/>
      <c r="B25" s="72" t="s">
        <v>166</v>
      </c>
      <c r="C25" s="69" t="s">
        <v>136</v>
      </c>
      <c r="D25" s="70">
        <v>10</v>
      </c>
      <c r="E25" s="71"/>
      <c r="F25" s="71"/>
      <c r="G25" s="71"/>
      <c r="H25" s="71"/>
      <c r="I25" s="71"/>
      <c r="J25" s="71"/>
      <c r="K25" s="71"/>
    </row>
    <row r="26" spans="1:11" ht="35.25" customHeight="1">
      <c r="A26" s="55"/>
      <c r="B26" s="72">
        <v>6</v>
      </c>
      <c r="C26" s="69" t="s">
        <v>137</v>
      </c>
      <c r="D26" s="70">
        <v>11</v>
      </c>
      <c r="E26" s="71"/>
      <c r="F26" s="71"/>
      <c r="G26" s="71"/>
      <c r="H26" s="71"/>
      <c r="I26" s="71"/>
      <c r="J26" s="71"/>
      <c r="K26" s="71"/>
    </row>
    <row r="27" spans="1:11" ht="20.25" customHeight="1">
      <c r="A27" s="55"/>
      <c r="B27" s="72" t="s">
        <v>167</v>
      </c>
      <c r="C27" s="69" t="s">
        <v>138</v>
      </c>
      <c r="D27" s="70">
        <v>12</v>
      </c>
      <c r="E27" s="71"/>
      <c r="F27" s="71"/>
      <c r="G27" s="71"/>
      <c r="H27" s="71"/>
      <c r="I27" s="71"/>
      <c r="J27" s="71"/>
      <c r="K27" s="71"/>
    </row>
    <row r="28" spans="1:11" ht="19.5" customHeight="1">
      <c r="A28" s="55"/>
      <c r="B28" s="72" t="s">
        <v>168</v>
      </c>
      <c r="C28" s="69" t="s">
        <v>139</v>
      </c>
      <c r="D28" s="70">
        <v>13</v>
      </c>
      <c r="E28" s="71"/>
      <c r="F28" s="71"/>
      <c r="G28" s="71"/>
      <c r="H28" s="71"/>
      <c r="I28" s="71"/>
      <c r="J28" s="71"/>
      <c r="K28" s="71"/>
    </row>
    <row r="29" spans="1:11" ht="36" customHeight="1">
      <c r="A29" s="55"/>
      <c r="B29" s="72">
        <v>7</v>
      </c>
      <c r="C29" s="69" t="s">
        <v>140</v>
      </c>
      <c r="D29" s="70">
        <v>14</v>
      </c>
      <c r="E29" s="71">
        <f>E24-E30</f>
        <v>23.450962000000004</v>
      </c>
      <c r="F29" s="71">
        <f t="shared" ref="F29:J29" si="2">F24-F30</f>
        <v>21.602637000000001</v>
      </c>
      <c r="G29" s="71">
        <f t="shared" si="2"/>
        <v>21.990924000000007</v>
      </c>
      <c r="H29" s="71">
        <f t="shared" si="2"/>
        <v>19.849489000000005</v>
      </c>
      <c r="I29" s="71">
        <f t="shared" si="2"/>
        <v>19.754311999999999</v>
      </c>
      <c r="J29" s="71">
        <f t="shared" si="2"/>
        <v>21.796435999999986</v>
      </c>
      <c r="K29" s="71">
        <f>K24-K30</f>
        <v>21.012282999999996</v>
      </c>
    </row>
    <row r="30" spans="1:11" ht="54.75" customHeight="1">
      <c r="A30" s="55"/>
      <c r="B30" s="72">
        <v>8</v>
      </c>
      <c r="C30" s="69" t="s">
        <v>141</v>
      </c>
      <c r="D30" s="70">
        <v>15</v>
      </c>
      <c r="E30" s="71">
        <f>E31+E32+E33</f>
        <v>70.099999999999994</v>
      </c>
      <c r="F30" s="71">
        <f t="shared" ref="F30:J30" si="3">F31+F32+F33</f>
        <v>64.5</v>
      </c>
      <c r="G30" s="71">
        <f t="shared" si="3"/>
        <v>65.8</v>
      </c>
      <c r="H30" s="71">
        <f t="shared" si="3"/>
        <v>59.5</v>
      </c>
      <c r="I30" s="71">
        <f t="shared" si="3"/>
        <v>58.900000000000006</v>
      </c>
      <c r="J30" s="71">
        <f t="shared" si="3"/>
        <v>65.2</v>
      </c>
      <c r="K30" s="71">
        <f>K31+K32+K33</f>
        <v>63.7</v>
      </c>
    </row>
    <row r="31" spans="1:11" ht="18.75">
      <c r="A31" s="55"/>
      <c r="B31" s="72" t="s">
        <v>169</v>
      </c>
      <c r="C31" s="69" t="s">
        <v>142</v>
      </c>
      <c r="D31" s="70">
        <v>16</v>
      </c>
      <c r="E31" s="71">
        <v>50.1</v>
      </c>
      <c r="F31" s="71">
        <v>43.3</v>
      </c>
      <c r="G31" s="71">
        <v>43.8</v>
      </c>
      <c r="H31" s="71">
        <v>37.799999999999997</v>
      </c>
      <c r="I31" s="71">
        <v>37.200000000000003</v>
      </c>
      <c r="J31" s="71">
        <v>43.6</v>
      </c>
      <c r="K31" s="71">
        <v>40</v>
      </c>
    </row>
    <row r="32" spans="1:11" ht="18.75">
      <c r="A32" s="55"/>
      <c r="B32" s="72" t="s">
        <v>170</v>
      </c>
      <c r="C32" s="69" t="s">
        <v>143</v>
      </c>
      <c r="D32" s="70">
        <v>17</v>
      </c>
      <c r="E32" s="71"/>
      <c r="F32" s="71"/>
      <c r="G32" s="71"/>
      <c r="H32" s="71"/>
      <c r="I32" s="71"/>
      <c r="J32" s="71"/>
      <c r="K32" s="71"/>
    </row>
    <row r="33" spans="1:11" ht="18.75">
      <c r="A33" s="55"/>
      <c r="B33" s="72" t="s">
        <v>171</v>
      </c>
      <c r="C33" s="69" t="s">
        <v>144</v>
      </c>
      <c r="D33" s="70">
        <v>18</v>
      </c>
      <c r="E33" s="71">
        <v>20</v>
      </c>
      <c r="F33" s="71">
        <v>21.2</v>
      </c>
      <c r="G33" s="71">
        <v>22</v>
      </c>
      <c r="H33" s="71">
        <v>21.7</v>
      </c>
      <c r="I33" s="71">
        <v>21.7</v>
      </c>
      <c r="J33" s="71">
        <v>21.6</v>
      </c>
      <c r="K33" s="71">
        <v>23.7</v>
      </c>
    </row>
    <row r="34" spans="1:11" ht="35.25" customHeight="1">
      <c r="A34" s="55"/>
      <c r="B34" s="72">
        <v>9</v>
      </c>
      <c r="C34" s="69" t="s">
        <v>145</v>
      </c>
      <c r="D34" s="70">
        <v>19</v>
      </c>
      <c r="E34" s="71"/>
      <c r="F34" s="71"/>
      <c r="G34" s="71"/>
      <c r="H34" s="71"/>
      <c r="I34" s="71"/>
      <c r="J34" s="71"/>
      <c r="K34" s="71"/>
    </row>
    <row r="35" spans="1:11" ht="18.75">
      <c r="A35" s="55"/>
      <c r="B35" s="72">
        <v>9.1</v>
      </c>
      <c r="C35" s="69" t="s">
        <v>146</v>
      </c>
      <c r="D35" s="70">
        <v>20</v>
      </c>
      <c r="E35" s="71"/>
      <c r="F35" s="71"/>
      <c r="G35" s="71"/>
      <c r="H35" s="71"/>
      <c r="I35" s="71"/>
      <c r="J35" s="71"/>
      <c r="K35" s="71"/>
    </row>
    <row r="36" spans="1:11" ht="59.25" customHeight="1">
      <c r="A36" s="55"/>
      <c r="B36" s="72">
        <v>10</v>
      </c>
      <c r="C36" s="69" t="s">
        <v>147</v>
      </c>
      <c r="D36" s="70">
        <v>21</v>
      </c>
      <c r="E36" s="71">
        <f>E37+E38+E39</f>
        <v>28</v>
      </c>
      <c r="F36" s="71">
        <f t="shared" ref="F36:K36" si="4">F37+F38+F39</f>
        <v>22.6</v>
      </c>
      <c r="G36" s="71">
        <f t="shared" si="4"/>
        <v>22.8</v>
      </c>
      <c r="H36" s="71">
        <f t="shared" si="4"/>
        <v>21.4</v>
      </c>
      <c r="I36" s="71">
        <f t="shared" si="4"/>
        <v>19.899999999999999</v>
      </c>
      <c r="J36" s="71">
        <f t="shared" si="4"/>
        <v>22.7</v>
      </c>
      <c r="K36" s="71">
        <f t="shared" si="4"/>
        <v>22.9</v>
      </c>
    </row>
    <row r="37" spans="1:11" ht="18.75">
      <c r="A37" s="55"/>
      <c r="B37" s="72" t="s">
        <v>172</v>
      </c>
      <c r="C37" s="69" t="s">
        <v>142</v>
      </c>
      <c r="D37" s="70">
        <v>22</v>
      </c>
      <c r="E37" s="71">
        <v>19.399999999999999</v>
      </c>
      <c r="F37" s="71">
        <v>15.2</v>
      </c>
      <c r="G37" s="71">
        <v>15.9</v>
      </c>
      <c r="H37" s="71">
        <v>14.4</v>
      </c>
      <c r="I37" s="71">
        <v>13.8</v>
      </c>
      <c r="J37" s="71">
        <v>15.5</v>
      </c>
      <c r="K37" s="71">
        <v>15</v>
      </c>
    </row>
    <row r="38" spans="1:11" ht="18.75">
      <c r="A38" s="55"/>
      <c r="B38" s="72" t="s">
        <v>173</v>
      </c>
      <c r="C38" s="69" t="s">
        <v>143</v>
      </c>
      <c r="D38" s="70">
        <v>23</v>
      </c>
      <c r="E38" s="71"/>
      <c r="F38" s="71"/>
      <c r="G38" s="71"/>
      <c r="H38" s="71"/>
      <c r="I38" s="71"/>
      <c r="J38" s="71"/>
      <c r="K38" s="71"/>
    </row>
    <row r="39" spans="1:11" ht="18.75">
      <c r="A39" s="55"/>
      <c r="B39" s="72" t="s">
        <v>174</v>
      </c>
      <c r="C39" s="69" t="s">
        <v>144</v>
      </c>
      <c r="D39" s="70">
        <v>24</v>
      </c>
      <c r="E39" s="71">
        <v>8.6</v>
      </c>
      <c r="F39" s="71">
        <v>7.4</v>
      </c>
      <c r="G39" s="71">
        <v>6.9</v>
      </c>
      <c r="H39" s="71">
        <v>7</v>
      </c>
      <c r="I39" s="71">
        <v>6.1</v>
      </c>
      <c r="J39" s="71">
        <v>7.2</v>
      </c>
      <c r="K39" s="71">
        <v>7.9</v>
      </c>
    </row>
    <row r="40" spans="1:11" ht="18.75">
      <c r="A40" s="55"/>
      <c r="B40" s="57"/>
      <c r="C40" s="26"/>
      <c r="D40" s="25"/>
      <c r="E40" s="22"/>
      <c r="F40" s="22"/>
      <c r="G40" s="22"/>
      <c r="H40" s="22"/>
      <c r="I40" s="22"/>
      <c r="J40" s="22"/>
      <c r="K40" s="22"/>
    </row>
    <row r="41" spans="1:11" ht="15.75" customHeight="1">
      <c r="A41" s="58"/>
      <c r="B41" s="58"/>
      <c r="C41" s="58"/>
      <c r="D41" s="58"/>
      <c r="E41" s="58"/>
      <c r="F41" s="59"/>
      <c r="G41" s="59"/>
      <c r="H41" s="59"/>
      <c r="I41" s="107"/>
      <c r="J41" s="107"/>
      <c r="K41" s="107"/>
    </row>
    <row r="42" spans="1:11" ht="25.5" customHeight="1">
      <c r="A42" s="60"/>
      <c r="B42" s="60"/>
      <c r="C42" s="66" t="s">
        <v>48</v>
      </c>
      <c r="D42" s="61"/>
      <c r="E42" s="62"/>
      <c r="F42" s="62"/>
      <c r="G42" s="62"/>
      <c r="H42" s="61"/>
      <c r="I42" s="108" t="s">
        <v>217</v>
      </c>
      <c r="J42" s="108"/>
      <c r="K42" s="108"/>
    </row>
    <row r="43" spans="1:11">
      <c r="A43" s="63"/>
      <c r="B43" s="63"/>
      <c r="C43" s="67" t="s">
        <v>148</v>
      </c>
      <c r="D43" s="64"/>
      <c r="E43" s="109" t="s">
        <v>149</v>
      </c>
      <c r="F43" s="109"/>
      <c r="G43" s="109"/>
      <c r="H43" s="63"/>
      <c r="I43" s="110" t="s">
        <v>51</v>
      </c>
      <c r="J43" s="110"/>
      <c r="K43" s="110"/>
    </row>
    <row r="44" spans="1:11">
      <c r="A44" s="63"/>
      <c r="B44" s="63"/>
      <c r="C44" s="63"/>
      <c r="D44" s="63"/>
      <c r="E44" s="63"/>
      <c r="F44" s="111"/>
      <c r="G44" s="111"/>
      <c r="H44" s="111"/>
      <c r="I44" s="112"/>
      <c r="J44" s="112"/>
      <c r="K44" s="112"/>
    </row>
  </sheetData>
  <mergeCells count="18">
    <mergeCell ref="F44:H44"/>
    <mergeCell ref="I44:K44"/>
    <mergeCell ref="A8:L8"/>
    <mergeCell ref="A9:L9"/>
    <mergeCell ref="A10:L10"/>
    <mergeCell ref="B12:B14"/>
    <mergeCell ref="C12:C14"/>
    <mergeCell ref="D12:D14"/>
    <mergeCell ref="E12:K12"/>
    <mergeCell ref="E13:I13"/>
    <mergeCell ref="J13:J14"/>
    <mergeCell ref="K13:K14"/>
    <mergeCell ref="J1:L1"/>
    <mergeCell ref="J6:K6"/>
    <mergeCell ref="I41:K41"/>
    <mergeCell ref="I42:K42"/>
    <mergeCell ref="E43:G43"/>
    <mergeCell ref="I43:K43"/>
  </mergeCells>
  <pageMargins left="0.98425196850393704" right="0.39370078740157483" top="0.78740157480314965" bottom="0.78740157480314965" header="0.31496062992125984" footer="0.31496062992125984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3"/>
  <sheetViews>
    <sheetView view="pageBreakPreview" topLeftCell="A28" zoomScale="80" zoomScaleNormal="100" zoomScaleSheetLayoutView="80" workbookViewId="0">
      <selection activeCell="N12" sqref="N12"/>
    </sheetView>
  </sheetViews>
  <sheetFormatPr defaultRowHeight="15"/>
  <cols>
    <col min="1" max="1" width="7.5703125" customWidth="1"/>
    <col min="2" max="2" width="53.140625" customWidth="1"/>
    <col min="4" max="4" width="10.140625" customWidth="1"/>
    <col min="5" max="5" width="10.42578125" customWidth="1"/>
    <col min="6" max="6" width="10.7109375" customWidth="1"/>
    <col min="7" max="7" width="11" customWidth="1"/>
    <col min="8" max="8" width="10.85546875" customWidth="1"/>
    <col min="9" max="9" width="10.28515625" customWidth="1"/>
    <col min="10" max="12" width="10.5703125" customWidth="1"/>
    <col min="16" max="16" width="9.5703125" bestFit="1" customWidth="1"/>
  </cols>
  <sheetData>
    <row r="1" spans="1:16" ht="15.75">
      <c r="A1" s="1"/>
      <c r="B1" s="1"/>
      <c r="C1" s="1"/>
      <c r="D1" s="1"/>
      <c r="E1" s="1"/>
      <c r="F1" s="1"/>
      <c r="G1" s="1"/>
      <c r="I1" s="106" t="s">
        <v>154</v>
      </c>
      <c r="J1" s="106"/>
      <c r="K1" s="106"/>
      <c r="L1" s="65"/>
    </row>
    <row r="2" spans="1:16" ht="15.75">
      <c r="A2" s="1"/>
      <c r="B2" s="1"/>
      <c r="C2" s="1"/>
      <c r="D2" s="1"/>
      <c r="E2" s="1"/>
      <c r="F2" s="1"/>
      <c r="G2" s="1"/>
      <c r="I2" s="65" t="s">
        <v>157</v>
      </c>
      <c r="J2" s="65"/>
      <c r="K2" s="53"/>
      <c r="L2" s="53"/>
    </row>
    <row r="3" spans="1:16" ht="15.75">
      <c r="A3" s="1"/>
      <c r="B3" s="1"/>
      <c r="C3" s="1"/>
      <c r="D3" s="1"/>
      <c r="E3" s="1"/>
      <c r="F3" s="1"/>
      <c r="G3" s="1"/>
      <c r="I3" s="65" t="s">
        <v>150</v>
      </c>
      <c r="J3" s="65"/>
      <c r="K3" s="53"/>
      <c r="L3" s="53"/>
    </row>
    <row r="4" spans="1:16" ht="15.75">
      <c r="A4" s="1"/>
      <c r="B4" s="1"/>
      <c r="C4" s="1"/>
      <c r="D4" s="1"/>
      <c r="E4" s="1"/>
      <c r="F4" s="1"/>
      <c r="G4" s="1"/>
      <c r="I4" s="65" t="s">
        <v>151</v>
      </c>
      <c r="J4" s="65"/>
      <c r="K4" s="53"/>
      <c r="L4" s="53"/>
    </row>
    <row r="5" spans="1:16" ht="15.75">
      <c r="A5" s="1"/>
      <c r="B5" s="1"/>
      <c r="C5" s="1"/>
      <c r="D5" s="1"/>
      <c r="E5" s="1"/>
      <c r="F5" s="1"/>
      <c r="G5" s="1"/>
      <c r="I5" s="65" t="s">
        <v>152</v>
      </c>
      <c r="J5" s="65"/>
      <c r="K5" s="53"/>
      <c r="L5" s="53"/>
    </row>
    <row r="6" spans="1:16" ht="15.75">
      <c r="A6" s="1"/>
      <c r="B6" s="1"/>
      <c r="C6" s="1"/>
      <c r="D6" s="1"/>
      <c r="E6" s="1"/>
      <c r="F6" s="1"/>
      <c r="G6" s="1"/>
      <c r="I6" s="65" t="s">
        <v>159</v>
      </c>
      <c r="J6" s="65"/>
      <c r="K6" s="53"/>
      <c r="L6" s="53"/>
    </row>
    <row r="7" spans="1:16" ht="15.75">
      <c r="A7" s="121" t="s">
        <v>158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2"/>
    </row>
    <row r="8" spans="1:16" ht="15.75">
      <c r="A8" s="121" t="s">
        <v>0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2"/>
    </row>
    <row r="9" spans="1:16" ht="15.75">
      <c r="A9" s="122" t="s">
        <v>1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3"/>
    </row>
    <row r="11" spans="1:16" ht="15.6" customHeight="1">
      <c r="A11" s="118" t="s">
        <v>2</v>
      </c>
      <c r="B11" s="118" t="s">
        <v>3</v>
      </c>
      <c r="C11" s="118" t="s">
        <v>4</v>
      </c>
      <c r="D11" s="118" t="s">
        <v>5</v>
      </c>
      <c r="E11" s="118"/>
      <c r="F11" s="118"/>
      <c r="G11" s="118"/>
      <c r="H11" s="118" t="s">
        <v>6</v>
      </c>
      <c r="I11" s="118"/>
      <c r="J11" s="118" t="s">
        <v>7</v>
      </c>
      <c r="K11" s="120"/>
      <c r="L11" s="4"/>
    </row>
    <row r="12" spans="1:16" ht="47.25" customHeight="1">
      <c r="A12" s="118"/>
      <c r="B12" s="118"/>
      <c r="C12" s="118"/>
      <c r="D12" s="118" t="s">
        <v>8</v>
      </c>
      <c r="E12" s="118"/>
      <c r="F12" s="118" t="s">
        <v>9</v>
      </c>
      <c r="G12" s="118"/>
      <c r="H12" s="118"/>
      <c r="I12" s="118"/>
      <c r="J12" s="118"/>
      <c r="K12" s="120"/>
      <c r="L12" s="4"/>
    </row>
    <row r="13" spans="1:16" ht="15.6" customHeight="1">
      <c r="A13" s="118"/>
      <c r="B13" s="118"/>
      <c r="C13" s="118"/>
      <c r="D13" s="5" t="s">
        <v>10</v>
      </c>
      <c r="E13" s="118" t="s">
        <v>11</v>
      </c>
      <c r="F13" s="5" t="s">
        <v>10</v>
      </c>
      <c r="G13" s="118" t="s">
        <v>11</v>
      </c>
      <c r="H13" s="6" t="s">
        <v>10</v>
      </c>
      <c r="I13" s="119" t="s">
        <v>11</v>
      </c>
      <c r="J13" s="5" t="s">
        <v>10</v>
      </c>
      <c r="K13" s="120" t="s">
        <v>11</v>
      </c>
      <c r="L13" s="4"/>
    </row>
    <row r="14" spans="1:16" ht="15.75">
      <c r="A14" s="118"/>
      <c r="B14" s="118"/>
      <c r="C14" s="118"/>
      <c r="D14" s="5" t="s">
        <v>12</v>
      </c>
      <c r="E14" s="118"/>
      <c r="F14" s="5" t="s">
        <v>12</v>
      </c>
      <c r="G14" s="118"/>
      <c r="H14" s="6" t="s">
        <v>12</v>
      </c>
      <c r="I14" s="119"/>
      <c r="J14" s="5" t="s">
        <v>12</v>
      </c>
      <c r="K14" s="120"/>
      <c r="L14" s="4"/>
    </row>
    <row r="15" spans="1:16" ht="15.75">
      <c r="A15" s="5" t="s">
        <v>13</v>
      </c>
      <c r="B15" s="5" t="s">
        <v>14</v>
      </c>
      <c r="C15" s="5" t="s">
        <v>15</v>
      </c>
      <c r="D15" s="5">
        <v>1</v>
      </c>
      <c r="E15" s="5">
        <v>2</v>
      </c>
      <c r="F15" s="5">
        <v>3</v>
      </c>
      <c r="G15" s="5">
        <v>4</v>
      </c>
      <c r="H15" s="6">
        <v>5</v>
      </c>
      <c r="I15" s="6">
        <v>6</v>
      </c>
      <c r="J15" s="5">
        <v>7</v>
      </c>
      <c r="K15" s="7">
        <v>8</v>
      </c>
      <c r="L15" s="4"/>
      <c r="N15" s="8"/>
      <c r="P15" s="8"/>
    </row>
    <row r="16" spans="1:16" ht="20.25" customHeight="1">
      <c r="A16" s="86">
        <v>1</v>
      </c>
      <c r="B16" s="85" t="s">
        <v>16</v>
      </c>
      <c r="C16" s="73">
        <v>1</v>
      </c>
      <c r="D16" s="74">
        <f>D17+D22+D23+D27</f>
        <v>2485.6</v>
      </c>
      <c r="E16" s="75">
        <f>E17+E22+E23+E27</f>
        <v>41.774789915966387</v>
      </c>
      <c r="F16" s="74">
        <f t="shared" ref="F16:K16" si="0">F17+F22+F23+F27</f>
        <v>2801.9</v>
      </c>
      <c r="G16" s="75">
        <f t="shared" si="0"/>
        <v>47.8957264957265</v>
      </c>
      <c r="H16" s="76">
        <f t="shared" si="0"/>
        <v>2618.9499999999998</v>
      </c>
      <c r="I16" s="76">
        <f t="shared" si="0"/>
        <v>40.167944785276077</v>
      </c>
      <c r="J16" s="74">
        <f t="shared" si="0"/>
        <v>3534.2700000000004</v>
      </c>
      <c r="K16" s="77">
        <f t="shared" si="0"/>
        <v>55.483045525902668</v>
      </c>
      <c r="L16" s="13"/>
    </row>
    <row r="17" spans="1:16" ht="18.75" customHeight="1">
      <c r="A17" s="86" t="s">
        <v>162</v>
      </c>
      <c r="B17" s="85" t="s">
        <v>17</v>
      </c>
      <c r="C17" s="73">
        <v>2</v>
      </c>
      <c r="D17" s="74">
        <f>D18+D19+D20+D21</f>
        <v>594.30000000000007</v>
      </c>
      <c r="E17" s="75">
        <f t="shared" ref="E17:K17" si="1">E18+E19+E20+E21</f>
        <v>9.9882352941176471</v>
      </c>
      <c r="F17" s="74">
        <f t="shared" si="1"/>
        <v>866.1</v>
      </c>
      <c r="G17" s="75">
        <f t="shared" si="1"/>
        <v>14.805128205128206</v>
      </c>
      <c r="H17" s="76">
        <f t="shared" si="1"/>
        <v>800.71</v>
      </c>
      <c r="I17" s="76">
        <f t="shared" si="1"/>
        <v>12.280828220858895</v>
      </c>
      <c r="J17" s="74">
        <f t="shared" si="1"/>
        <v>1442.4</v>
      </c>
      <c r="K17" s="77">
        <f t="shared" si="1"/>
        <v>22.643642072213499</v>
      </c>
      <c r="L17" s="13"/>
      <c r="N17" s="14"/>
      <c r="P17" s="14"/>
    </row>
    <row r="18" spans="1:16" ht="15.75">
      <c r="A18" s="86" t="s">
        <v>175</v>
      </c>
      <c r="B18" s="85" t="s">
        <v>18</v>
      </c>
      <c r="C18" s="73">
        <v>3</v>
      </c>
      <c r="D18" s="74"/>
      <c r="E18" s="75"/>
      <c r="F18" s="74"/>
      <c r="G18" s="75"/>
      <c r="H18" s="76"/>
      <c r="I18" s="76"/>
      <c r="J18" s="74"/>
      <c r="K18" s="78"/>
      <c r="L18" s="16"/>
      <c r="N18" s="14"/>
      <c r="P18" s="14"/>
    </row>
    <row r="19" spans="1:16" ht="17.25" customHeight="1">
      <c r="A19" s="86" t="s">
        <v>176</v>
      </c>
      <c r="B19" s="85" t="s">
        <v>19</v>
      </c>
      <c r="C19" s="73">
        <v>4</v>
      </c>
      <c r="D19" s="74"/>
      <c r="E19" s="75"/>
      <c r="F19" s="74"/>
      <c r="G19" s="75"/>
      <c r="H19" s="76"/>
      <c r="I19" s="76"/>
      <c r="J19" s="74"/>
      <c r="K19" s="78"/>
      <c r="L19" s="16"/>
      <c r="N19" s="14"/>
      <c r="P19" s="14"/>
    </row>
    <row r="20" spans="1:16" ht="15.75">
      <c r="A20" s="86" t="s">
        <v>177</v>
      </c>
      <c r="B20" s="85" t="s">
        <v>20</v>
      </c>
      <c r="C20" s="73">
        <v>5</v>
      </c>
      <c r="D20" s="74">
        <v>533.20000000000005</v>
      </c>
      <c r="E20" s="75">
        <f>D20/D43</f>
        <v>8.9613445378151262</v>
      </c>
      <c r="F20" s="75">
        <v>809.6</v>
      </c>
      <c r="G20" s="75">
        <f>F20/F43</f>
        <v>13.83931623931624</v>
      </c>
      <c r="H20" s="76">
        <v>700.48</v>
      </c>
      <c r="I20" s="76">
        <f>H20/H43</f>
        <v>10.743558282208589</v>
      </c>
      <c r="J20" s="74">
        <v>1265.93</v>
      </c>
      <c r="K20" s="77">
        <f>J20/J43</f>
        <v>19.87331240188383</v>
      </c>
      <c r="L20" s="13"/>
      <c r="N20" s="14"/>
      <c r="P20" s="14"/>
    </row>
    <row r="21" spans="1:16" ht="15.75" customHeight="1">
      <c r="A21" s="86" t="s">
        <v>178</v>
      </c>
      <c r="B21" s="85" t="s">
        <v>21</v>
      </c>
      <c r="C21" s="73">
        <v>6</v>
      </c>
      <c r="D21" s="74">
        <v>61.1</v>
      </c>
      <c r="E21" s="75">
        <f>D21/D43</f>
        <v>1.0268907563025211</v>
      </c>
      <c r="F21" s="74">
        <v>56.5</v>
      </c>
      <c r="G21" s="75">
        <f>F21/F43</f>
        <v>0.96581196581196582</v>
      </c>
      <c r="H21" s="76">
        <v>100.23</v>
      </c>
      <c r="I21" s="76">
        <f>H21/H43</f>
        <v>1.5372699386503068</v>
      </c>
      <c r="J21" s="74">
        <v>176.47</v>
      </c>
      <c r="K21" s="77">
        <f>J21/J43</f>
        <v>2.7703296703296703</v>
      </c>
      <c r="L21" s="13"/>
      <c r="N21" s="14"/>
      <c r="P21" s="14"/>
    </row>
    <row r="22" spans="1:16" ht="15.75">
      <c r="A22" s="86" t="s">
        <v>163</v>
      </c>
      <c r="B22" s="85" t="s">
        <v>22</v>
      </c>
      <c r="C22" s="73">
        <v>7</v>
      </c>
      <c r="D22" s="74">
        <v>669.6</v>
      </c>
      <c r="E22" s="75">
        <f>D22/D43</f>
        <v>11.253781512605043</v>
      </c>
      <c r="F22" s="74">
        <v>749.5</v>
      </c>
      <c r="G22" s="75">
        <f>F22/F43</f>
        <v>12.811965811965813</v>
      </c>
      <c r="H22" s="76">
        <v>737.94</v>
      </c>
      <c r="I22" s="76">
        <f>H22/H43</f>
        <v>11.318098159509203</v>
      </c>
      <c r="J22" s="74">
        <v>842.99</v>
      </c>
      <c r="K22" s="77">
        <f>J22/J43</f>
        <v>13.233751962323391</v>
      </c>
      <c r="L22" s="13"/>
      <c r="N22" s="14"/>
      <c r="P22" s="14"/>
    </row>
    <row r="23" spans="1:16" ht="15.75">
      <c r="A23" s="86" t="s">
        <v>164</v>
      </c>
      <c r="B23" s="85" t="s">
        <v>23</v>
      </c>
      <c r="C23" s="73">
        <v>8</v>
      </c>
      <c r="D23" s="74">
        <f>D24+D25+D26</f>
        <v>329.6</v>
      </c>
      <c r="E23" s="75">
        <f t="shared" ref="E23:K23" si="2">E24+E25+E26</f>
        <v>5.5394957983193276</v>
      </c>
      <c r="F23" s="74">
        <f t="shared" si="2"/>
        <v>371.7</v>
      </c>
      <c r="G23" s="75">
        <f t="shared" si="2"/>
        <v>6.3538461538461535</v>
      </c>
      <c r="H23" s="76">
        <f t="shared" si="2"/>
        <v>179.35</v>
      </c>
      <c r="I23" s="76">
        <f t="shared" si="2"/>
        <v>2.7507668711656441</v>
      </c>
      <c r="J23" s="74">
        <f t="shared" si="2"/>
        <v>198.27</v>
      </c>
      <c r="K23" s="77">
        <f t="shared" si="2"/>
        <v>3.112558869701727</v>
      </c>
      <c r="L23" s="13"/>
      <c r="N23" s="14"/>
      <c r="P23" s="14"/>
    </row>
    <row r="24" spans="1:16" ht="34.5" customHeight="1">
      <c r="A24" s="86" t="s">
        <v>179</v>
      </c>
      <c r="B24" s="85" t="s">
        <v>24</v>
      </c>
      <c r="C24" s="73"/>
      <c r="D24" s="74">
        <v>132.1</v>
      </c>
      <c r="E24" s="75">
        <f>D24/D43</f>
        <v>2.2201680672268909</v>
      </c>
      <c r="F24" s="74">
        <v>165.6</v>
      </c>
      <c r="G24" s="75">
        <f>F24/F43</f>
        <v>2.8307692307692305</v>
      </c>
      <c r="H24" s="76">
        <v>162.35</v>
      </c>
      <c r="I24" s="76">
        <f>H24/H43</f>
        <v>2.4900306748466257</v>
      </c>
      <c r="J24" s="74">
        <v>185.46</v>
      </c>
      <c r="K24" s="77">
        <f>J24/J43</f>
        <v>2.9114599686028257</v>
      </c>
      <c r="L24" s="13"/>
      <c r="N24" s="14"/>
      <c r="P24" s="14"/>
    </row>
    <row r="25" spans="1:16" ht="47.25">
      <c r="A25" s="86" t="s">
        <v>180</v>
      </c>
      <c r="B25" s="85" t="s">
        <v>25</v>
      </c>
      <c r="C25" s="73">
        <v>10</v>
      </c>
      <c r="D25" s="74">
        <v>197.5</v>
      </c>
      <c r="E25" s="75">
        <f>D25/D43</f>
        <v>3.3193277310924372</v>
      </c>
      <c r="F25" s="74">
        <v>206.1</v>
      </c>
      <c r="G25" s="75">
        <f>F25/F43</f>
        <v>3.523076923076923</v>
      </c>
      <c r="H25" s="76">
        <v>17</v>
      </c>
      <c r="I25" s="76">
        <f>H25/H43</f>
        <v>0.2607361963190184</v>
      </c>
      <c r="J25" s="79">
        <v>12.81</v>
      </c>
      <c r="K25" s="77">
        <f>J25/J43</f>
        <v>0.20109890109890111</v>
      </c>
      <c r="L25" s="13"/>
      <c r="N25" s="14"/>
      <c r="P25" s="14"/>
    </row>
    <row r="26" spans="1:16" ht="18.75" customHeight="1">
      <c r="A26" s="86" t="s">
        <v>181</v>
      </c>
      <c r="B26" s="85" t="s">
        <v>26</v>
      </c>
      <c r="C26" s="73">
        <v>11</v>
      </c>
      <c r="D26" s="74"/>
      <c r="E26" s="75"/>
      <c r="F26" s="74"/>
      <c r="G26" s="75"/>
      <c r="H26" s="76"/>
      <c r="I26" s="76"/>
      <c r="J26" s="74"/>
      <c r="K26" s="77"/>
      <c r="L26" s="13"/>
      <c r="N26" s="14"/>
      <c r="P26" s="14"/>
    </row>
    <row r="27" spans="1:16" ht="15.75" customHeight="1">
      <c r="A27" s="86" t="s">
        <v>165</v>
      </c>
      <c r="B27" s="85" t="s">
        <v>27</v>
      </c>
      <c r="C27" s="73">
        <v>12</v>
      </c>
      <c r="D27" s="74">
        <v>892.1</v>
      </c>
      <c r="E27" s="75">
        <f>D27/D43</f>
        <v>14.99327731092437</v>
      </c>
      <c r="F27" s="74">
        <v>814.6</v>
      </c>
      <c r="G27" s="75">
        <f>F27/F43</f>
        <v>13.924786324786325</v>
      </c>
      <c r="H27" s="76">
        <v>900.95</v>
      </c>
      <c r="I27" s="76">
        <f>H27/H43</f>
        <v>13.818251533742332</v>
      </c>
      <c r="J27" s="74">
        <v>1050.6099999999999</v>
      </c>
      <c r="K27" s="77">
        <f>J27/J43</f>
        <v>16.493092621664047</v>
      </c>
      <c r="L27" s="13"/>
      <c r="N27" s="14"/>
      <c r="P27" s="14"/>
    </row>
    <row r="28" spans="1:16" ht="15.75">
      <c r="A28" s="86" t="s">
        <v>13</v>
      </c>
      <c r="B28" s="85" t="s">
        <v>14</v>
      </c>
      <c r="C28" s="73" t="s">
        <v>15</v>
      </c>
      <c r="D28" s="73">
        <v>1</v>
      </c>
      <c r="E28" s="80">
        <v>2</v>
      </c>
      <c r="F28" s="73">
        <v>3</v>
      </c>
      <c r="G28" s="80">
        <v>4</v>
      </c>
      <c r="H28" s="81">
        <v>5</v>
      </c>
      <c r="I28" s="81">
        <v>6</v>
      </c>
      <c r="J28" s="73">
        <v>7</v>
      </c>
      <c r="K28" s="82">
        <v>8</v>
      </c>
      <c r="L28" s="4"/>
      <c r="N28" s="14"/>
      <c r="P28" s="14"/>
    </row>
    <row r="29" spans="1:16" ht="15" customHeight="1">
      <c r="A29" s="86">
        <v>2</v>
      </c>
      <c r="B29" s="85" t="s">
        <v>28</v>
      </c>
      <c r="C29" s="73">
        <v>13</v>
      </c>
      <c r="D29" s="74">
        <v>379.2</v>
      </c>
      <c r="E29" s="75">
        <f>D29/D43</f>
        <v>6.3731092436974786</v>
      </c>
      <c r="F29" s="74">
        <v>375.3</v>
      </c>
      <c r="G29" s="75">
        <f>F29/F43</f>
        <v>6.4153846153846157</v>
      </c>
      <c r="H29" s="76">
        <v>578.35</v>
      </c>
      <c r="I29" s="76">
        <f>H29/H43</f>
        <v>8.8703987730061353</v>
      </c>
      <c r="J29" s="79">
        <v>637.07000000000005</v>
      </c>
      <c r="K29" s="83">
        <f>J29/J43</f>
        <v>10.001098901098901</v>
      </c>
      <c r="L29" s="13"/>
      <c r="N29" s="14"/>
      <c r="P29" s="14"/>
    </row>
    <row r="30" spans="1:16" ht="15.75" customHeight="1">
      <c r="A30" s="86">
        <v>3</v>
      </c>
      <c r="B30" s="85" t="s">
        <v>29</v>
      </c>
      <c r="C30" s="73">
        <v>14</v>
      </c>
      <c r="D30" s="74">
        <v>231.6</v>
      </c>
      <c r="E30" s="75">
        <f>D30/D43</f>
        <v>3.8924369747899159</v>
      </c>
      <c r="F30" s="74">
        <v>109.6</v>
      </c>
      <c r="G30" s="75">
        <f>F30/F43</f>
        <v>1.8735042735042735</v>
      </c>
      <c r="H30" s="76">
        <v>110.34</v>
      </c>
      <c r="I30" s="76">
        <f>H30/H43</f>
        <v>1.6923312883435582</v>
      </c>
      <c r="J30" s="74">
        <v>135.80000000000001</v>
      </c>
      <c r="K30" s="77">
        <f>J30/J43</f>
        <v>2.1318681318681318</v>
      </c>
      <c r="L30" s="13"/>
      <c r="N30" s="14"/>
      <c r="P30" s="14"/>
    </row>
    <row r="31" spans="1:16" ht="15.75" customHeight="1">
      <c r="A31" s="86">
        <v>4</v>
      </c>
      <c r="B31" s="85" t="s">
        <v>30</v>
      </c>
      <c r="C31" s="73">
        <v>15</v>
      </c>
      <c r="D31" s="74">
        <v>20</v>
      </c>
      <c r="E31" s="75">
        <f>D31/D43</f>
        <v>0.33613445378151263</v>
      </c>
      <c r="F31" s="74">
        <v>17.100000000000001</v>
      </c>
      <c r="G31" s="75">
        <f>F31/F43</f>
        <v>0.29230769230769232</v>
      </c>
      <c r="H31" s="76"/>
      <c r="I31" s="76"/>
      <c r="J31" s="74"/>
      <c r="K31" s="78"/>
      <c r="L31" s="16"/>
      <c r="N31" s="14"/>
      <c r="P31" s="14"/>
    </row>
    <row r="32" spans="1:16" ht="16.5" customHeight="1">
      <c r="A32" s="86">
        <v>5</v>
      </c>
      <c r="B32" s="85" t="s">
        <v>31</v>
      </c>
      <c r="C32" s="73">
        <v>16</v>
      </c>
      <c r="D32" s="74"/>
      <c r="E32" s="75"/>
      <c r="F32" s="74"/>
      <c r="G32" s="75"/>
      <c r="H32" s="76"/>
      <c r="I32" s="76"/>
      <c r="J32" s="74"/>
      <c r="K32" s="78"/>
      <c r="L32" s="16"/>
      <c r="N32" s="14"/>
      <c r="P32" s="14"/>
    </row>
    <row r="33" spans="1:16" ht="18" customHeight="1">
      <c r="A33" s="86">
        <v>6</v>
      </c>
      <c r="B33" s="85" t="s">
        <v>32</v>
      </c>
      <c r="C33" s="73">
        <v>17</v>
      </c>
      <c r="D33" s="75">
        <f>D16+D29+D30+D31</f>
        <v>3116.3999999999996</v>
      </c>
      <c r="E33" s="75">
        <f>E16+E29+E30+E31</f>
        <v>52.376470588235293</v>
      </c>
      <c r="F33" s="75">
        <f t="shared" ref="F33:J33" si="3">F16+F29+F30+F31</f>
        <v>3303.9</v>
      </c>
      <c r="G33" s="75">
        <f t="shared" si="3"/>
        <v>56.476923076923086</v>
      </c>
      <c r="H33" s="76">
        <f t="shared" si="3"/>
        <v>3307.64</v>
      </c>
      <c r="I33" s="76">
        <f t="shared" si="3"/>
        <v>50.730674846625774</v>
      </c>
      <c r="J33" s="75">
        <f t="shared" si="3"/>
        <v>4307.1400000000003</v>
      </c>
      <c r="K33" s="77">
        <f>K16+K29+K30+K31</f>
        <v>67.616012558869699</v>
      </c>
      <c r="L33" s="13"/>
      <c r="N33" s="14"/>
      <c r="P33" s="14"/>
    </row>
    <row r="34" spans="1:16" ht="13.5" customHeight="1">
      <c r="A34" s="86">
        <v>7</v>
      </c>
      <c r="B34" s="85" t="s">
        <v>33</v>
      </c>
      <c r="C34" s="73">
        <v>18</v>
      </c>
      <c r="D34" s="74"/>
      <c r="E34" s="74"/>
      <c r="F34" s="74"/>
      <c r="G34" s="74"/>
      <c r="H34" s="84"/>
      <c r="I34" s="84"/>
      <c r="J34" s="74"/>
      <c r="K34" s="78"/>
      <c r="L34" s="16"/>
    </row>
    <row r="35" spans="1:16" ht="17.25" customHeight="1">
      <c r="A35" s="86">
        <v>8</v>
      </c>
      <c r="B35" s="85" t="s">
        <v>34</v>
      </c>
      <c r="C35" s="73">
        <v>19</v>
      </c>
      <c r="D35" s="74"/>
      <c r="E35" s="74"/>
      <c r="F35" s="74"/>
      <c r="G35" s="74"/>
      <c r="H35" s="76"/>
      <c r="I35" s="76"/>
      <c r="J35" s="75"/>
      <c r="K35" s="77"/>
      <c r="L35" s="13"/>
    </row>
    <row r="36" spans="1:16" ht="18.75" customHeight="1">
      <c r="A36" s="86" t="s">
        <v>169</v>
      </c>
      <c r="B36" s="85" t="s">
        <v>35</v>
      </c>
      <c r="C36" s="73">
        <v>20</v>
      </c>
      <c r="D36" s="17"/>
      <c r="E36" s="17"/>
      <c r="F36" s="17"/>
      <c r="G36" s="17"/>
      <c r="H36" s="11"/>
      <c r="I36" s="11"/>
      <c r="J36" s="9"/>
      <c r="K36" s="12"/>
      <c r="L36" s="13"/>
    </row>
    <row r="37" spans="1:16" ht="18" customHeight="1">
      <c r="A37" s="86" t="s">
        <v>170</v>
      </c>
      <c r="B37" s="85" t="s">
        <v>36</v>
      </c>
      <c r="C37" s="73">
        <v>21</v>
      </c>
      <c r="D37" s="17"/>
      <c r="E37" s="17"/>
      <c r="F37" s="17"/>
      <c r="G37" s="17"/>
      <c r="H37" s="11"/>
      <c r="I37" s="11"/>
      <c r="J37" s="9"/>
      <c r="K37" s="12"/>
      <c r="L37" s="13"/>
    </row>
    <row r="38" spans="1:16" ht="16.5" customHeight="1">
      <c r="A38" s="86" t="s">
        <v>182</v>
      </c>
      <c r="B38" s="85" t="s">
        <v>37</v>
      </c>
      <c r="C38" s="73">
        <v>22</v>
      </c>
      <c r="D38" s="17"/>
      <c r="E38" s="17"/>
      <c r="F38" s="17"/>
      <c r="G38" s="17"/>
      <c r="H38" s="6"/>
      <c r="I38" s="6"/>
      <c r="J38" s="9"/>
      <c r="K38" s="15"/>
      <c r="L38" s="16"/>
    </row>
    <row r="39" spans="1:16" ht="17.25" customHeight="1">
      <c r="A39" s="86" t="s">
        <v>183</v>
      </c>
      <c r="B39" s="85" t="s">
        <v>38</v>
      </c>
      <c r="C39" s="73">
        <v>23</v>
      </c>
      <c r="D39" s="17"/>
      <c r="E39" s="17"/>
      <c r="F39" s="17"/>
      <c r="G39" s="17"/>
      <c r="H39" s="6"/>
      <c r="I39" s="6"/>
      <c r="J39" s="9"/>
      <c r="K39" s="15"/>
      <c r="L39" s="16"/>
    </row>
    <row r="40" spans="1:16" ht="18.75" customHeight="1">
      <c r="A40" s="86" t="s">
        <v>184</v>
      </c>
      <c r="B40" s="85" t="s">
        <v>39</v>
      </c>
      <c r="C40" s="73">
        <v>24</v>
      </c>
      <c r="D40" s="17"/>
      <c r="E40" s="17"/>
      <c r="F40" s="17"/>
      <c r="G40" s="17"/>
      <c r="H40" s="6"/>
      <c r="I40" s="6"/>
      <c r="J40" s="9"/>
      <c r="K40" s="15"/>
      <c r="L40" s="16"/>
    </row>
    <row r="41" spans="1:16" ht="15.75">
      <c r="A41" s="86" t="s">
        <v>185</v>
      </c>
      <c r="B41" s="85" t="s">
        <v>40</v>
      </c>
      <c r="C41" s="73">
        <v>25</v>
      </c>
      <c r="D41" s="17"/>
      <c r="E41" s="17"/>
      <c r="F41" s="17"/>
      <c r="G41" s="17"/>
      <c r="H41" s="6"/>
      <c r="I41" s="6"/>
      <c r="J41" s="9"/>
      <c r="K41" s="15"/>
      <c r="L41" s="16"/>
    </row>
    <row r="42" spans="1:16" ht="31.5">
      <c r="A42" s="86">
        <v>9</v>
      </c>
      <c r="B42" s="85" t="s">
        <v>41</v>
      </c>
      <c r="C42" s="73">
        <v>26</v>
      </c>
      <c r="D42" s="74"/>
      <c r="E42" s="9"/>
      <c r="F42" s="9"/>
      <c r="G42" s="9"/>
      <c r="H42" s="76">
        <f t="shared" ref="H42:K42" si="4">H33+H37+H36</f>
        <v>3307.64</v>
      </c>
      <c r="I42" s="76">
        <f t="shared" si="4"/>
        <v>50.730674846625774</v>
      </c>
      <c r="J42" s="75">
        <f t="shared" si="4"/>
        <v>4307.1400000000003</v>
      </c>
      <c r="K42" s="77">
        <f t="shared" si="4"/>
        <v>67.616012558869699</v>
      </c>
      <c r="L42" s="13"/>
    </row>
    <row r="43" spans="1:16" ht="31.5">
      <c r="A43" s="86">
        <v>10</v>
      </c>
      <c r="B43" s="85" t="s">
        <v>42</v>
      </c>
      <c r="C43" s="73">
        <v>27</v>
      </c>
      <c r="D43" s="74">
        <f>D44+D45+D46+D47</f>
        <v>59.5</v>
      </c>
      <c r="E43" s="17"/>
      <c r="F43" s="74">
        <f>F44+F45+F46+F47</f>
        <v>58.5</v>
      </c>
      <c r="G43" s="17"/>
      <c r="H43" s="84">
        <f>H44+H45+H46+H47</f>
        <v>65.2</v>
      </c>
      <c r="I43" s="18"/>
      <c r="J43" s="74">
        <f>J44+J45+J46+J47</f>
        <v>63.7</v>
      </c>
      <c r="K43" s="19"/>
      <c r="L43" s="16"/>
    </row>
    <row r="44" spans="1:16" ht="15.75">
      <c r="A44" s="86" t="s">
        <v>172</v>
      </c>
      <c r="B44" s="85" t="s">
        <v>43</v>
      </c>
      <c r="C44" s="73">
        <v>28</v>
      </c>
      <c r="D44" s="74">
        <v>37.799999999999997</v>
      </c>
      <c r="E44" s="17"/>
      <c r="F44" s="74">
        <v>37.200000000000003</v>
      </c>
      <c r="G44" s="17"/>
      <c r="H44" s="84">
        <v>43.6</v>
      </c>
      <c r="I44" s="18"/>
      <c r="J44" s="74">
        <v>40</v>
      </c>
      <c r="K44" s="19"/>
      <c r="L44" s="16"/>
    </row>
    <row r="45" spans="1:16" ht="18.75" customHeight="1">
      <c r="A45" s="86" t="s">
        <v>173</v>
      </c>
      <c r="B45" s="85" t="s">
        <v>44</v>
      </c>
      <c r="C45" s="73">
        <v>29</v>
      </c>
      <c r="D45" s="74">
        <v>6.1</v>
      </c>
      <c r="E45" s="17"/>
      <c r="F45" s="74">
        <v>6</v>
      </c>
      <c r="G45" s="17"/>
      <c r="H45" s="84">
        <v>8.1999999999999993</v>
      </c>
      <c r="I45" s="18"/>
      <c r="J45" s="74">
        <v>8.1999999999999993</v>
      </c>
      <c r="K45" s="19"/>
      <c r="L45" s="16"/>
    </row>
    <row r="46" spans="1:16" ht="15.75">
      <c r="A46" s="86" t="s">
        <v>174</v>
      </c>
      <c r="B46" s="85" t="s">
        <v>45</v>
      </c>
      <c r="C46" s="73">
        <v>30</v>
      </c>
      <c r="D46" s="74">
        <v>15.6</v>
      </c>
      <c r="E46" s="17"/>
      <c r="F46" s="74">
        <v>15.3</v>
      </c>
      <c r="G46" s="17"/>
      <c r="H46" s="84">
        <v>13.4</v>
      </c>
      <c r="I46" s="18"/>
      <c r="J46" s="74">
        <v>15.5</v>
      </c>
      <c r="K46" s="19"/>
      <c r="L46" s="16"/>
    </row>
    <row r="47" spans="1:16" ht="15.75">
      <c r="A47" s="86" t="s">
        <v>186</v>
      </c>
      <c r="B47" s="85" t="s">
        <v>46</v>
      </c>
      <c r="C47" s="73">
        <v>31</v>
      </c>
      <c r="D47" s="74"/>
      <c r="E47" s="17"/>
      <c r="F47" s="9"/>
      <c r="G47" s="17"/>
      <c r="H47" s="6"/>
      <c r="I47" s="18"/>
      <c r="J47" s="74"/>
      <c r="K47" s="19"/>
      <c r="L47" s="16"/>
    </row>
    <row r="48" spans="1:16" ht="24.75" customHeight="1">
      <c r="A48" s="86">
        <v>11</v>
      </c>
      <c r="B48" s="85" t="s">
        <v>47</v>
      </c>
      <c r="C48" s="73">
        <v>32</v>
      </c>
      <c r="D48" s="17"/>
      <c r="E48" s="10">
        <f>E33</f>
        <v>52.376470588235293</v>
      </c>
      <c r="F48" s="17"/>
      <c r="G48" s="75">
        <f>G33</f>
        <v>56.476923076923086</v>
      </c>
      <c r="H48" s="18"/>
      <c r="I48" s="76">
        <f>I42</f>
        <v>50.730674846625774</v>
      </c>
      <c r="J48" s="17"/>
      <c r="K48" s="77">
        <f>K42</f>
        <v>67.616012558869699</v>
      </c>
      <c r="L48" s="13"/>
    </row>
    <row r="49" spans="1:16" ht="15.75">
      <c r="A49" s="20"/>
    </row>
    <row r="50" spans="1:16" s="21" customFormat="1" ht="15.75" customHeight="1">
      <c r="B50" s="22" t="s">
        <v>48</v>
      </c>
      <c r="C50" s="23"/>
      <c r="D50" s="23"/>
      <c r="E50" s="24"/>
      <c r="F50" s="23"/>
      <c r="G50" s="23"/>
      <c r="H50" s="108" t="s">
        <v>217</v>
      </c>
      <c r="I50" s="108"/>
      <c r="J50" s="108"/>
      <c r="K50" s="23"/>
      <c r="L50" s="23"/>
      <c r="M50" s="23"/>
      <c r="N50" s="23"/>
      <c r="O50" s="23"/>
      <c r="P50" s="23"/>
    </row>
    <row r="51" spans="1:16" s="21" customFormat="1" ht="18.75" customHeight="1">
      <c r="B51" s="25" t="s">
        <v>49</v>
      </c>
      <c r="C51" s="26"/>
      <c r="D51" s="26"/>
      <c r="E51" s="26" t="s">
        <v>50</v>
      </c>
      <c r="F51" s="26"/>
      <c r="H51" s="110" t="s">
        <v>51</v>
      </c>
      <c r="I51" s="110"/>
      <c r="J51" s="110"/>
      <c r="K51" s="26"/>
      <c r="L51" s="26"/>
      <c r="M51" s="27"/>
      <c r="N51" s="27"/>
      <c r="O51" s="27"/>
      <c r="P51" s="27"/>
    </row>
    <row r="52" spans="1:16" ht="15.75">
      <c r="A52" s="28"/>
    </row>
    <row r="53" spans="1:16">
      <c r="A53" s="29"/>
    </row>
  </sheetData>
  <mergeCells count="18">
    <mergeCell ref="C11:C14"/>
    <mergeCell ref="D11:G11"/>
    <mergeCell ref="I1:K1"/>
    <mergeCell ref="H51:J51"/>
    <mergeCell ref="F12:G12"/>
    <mergeCell ref="E13:E14"/>
    <mergeCell ref="G13:G14"/>
    <mergeCell ref="I13:I14"/>
    <mergeCell ref="H11:I12"/>
    <mergeCell ref="J11:K12"/>
    <mergeCell ref="D12:E12"/>
    <mergeCell ref="K13:K14"/>
    <mergeCell ref="H50:J50"/>
    <mergeCell ref="A7:K7"/>
    <mergeCell ref="A8:K8"/>
    <mergeCell ref="A9:K9"/>
    <mergeCell ref="A11:A14"/>
    <mergeCell ref="B11:B14"/>
  </mergeCells>
  <pageMargins left="0.9055118110236221" right="0.39370078740157483" top="0.74803149606299213" bottom="0.74803149606299213" header="0.31496062992125984" footer="0.31496062992125984"/>
  <pageSetup paperSize="9" scale="80" orientation="landscape" r:id="rId1"/>
  <rowBreaks count="1" manualBreakCount="1">
    <brk id="2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M53"/>
  <sheetViews>
    <sheetView view="pageBreakPreview" zoomScale="70" zoomScaleNormal="100" zoomScaleSheetLayoutView="70" workbookViewId="0">
      <selection activeCell="G14" sqref="G14:H14"/>
    </sheetView>
  </sheetViews>
  <sheetFormatPr defaultRowHeight="15"/>
  <cols>
    <col min="1" max="1" width="4.28515625" customWidth="1"/>
    <col min="3" max="3" width="38.85546875" customWidth="1"/>
    <col min="5" max="5" width="10.5703125" customWidth="1"/>
    <col min="6" max="6" width="10.7109375" customWidth="1"/>
    <col min="7" max="7" width="9.5703125" bestFit="1" customWidth="1"/>
    <col min="8" max="8" width="10.5703125" customWidth="1"/>
    <col min="9" max="9" width="9.5703125" style="33" bestFit="1" customWidth="1"/>
    <col min="10" max="10" width="10.7109375" style="33" customWidth="1"/>
    <col min="11" max="11" width="9.5703125" bestFit="1" customWidth="1"/>
    <col min="12" max="12" width="14" customWidth="1"/>
    <col min="13" max="13" width="10.85546875" customWidth="1"/>
  </cols>
  <sheetData>
    <row r="1" spans="1:13" ht="15" customHeight="1">
      <c r="B1" s="30"/>
      <c r="C1" s="30"/>
      <c r="D1" s="30"/>
      <c r="E1" s="30"/>
      <c r="F1" s="30"/>
      <c r="G1" s="30"/>
      <c r="H1" s="30"/>
      <c r="I1" s="30"/>
      <c r="J1" s="106" t="s">
        <v>155</v>
      </c>
      <c r="K1" s="106"/>
      <c r="L1" s="106"/>
      <c r="M1" s="31"/>
    </row>
    <row r="2" spans="1:13" ht="15" customHeight="1">
      <c r="B2" s="30"/>
      <c r="C2" s="30"/>
      <c r="D2" s="30"/>
      <c r="E2" s="30"/>
      <c r="F2" s="30"/>
      <c r="G2" s="30"/>
      <c r="H2" s="30"/>
      <c r="I2" s="30"/>
      <c r="J2" s="65" t="s">
        <v>157</v>
      </c>
      <c r="K2" s="65"/>
      <c r="L2" s="53"/>
      <c r="M2" s="31"/>
    </row>
    <row r="3" spans="1:13" ht="15" customHeight="1">
      <c r="B3" s="30"/>
      <c r="C3" s="30"/>
      <c r="D3" s="30"/>
      <c r="E3" s="30"/>
      <c r="F3" s="30"/>
      <c r="G3" s="30"/>
      <c r="H3" s="30"/>
      <c r="I3" s="30"/>
      <c r="J3" s="65" t="s">
        <v>150</v>
      </c>
      <c r="K3" s="65"/>
      <c r="L3" s="53"/>
      <c r="M3" s="31"/>
    </row>
    <row r="4" spans="1:13" ht="15" customHeight="1">
      <c r="B4" s="30"/>
      <c r="C4" s="30"/>
      <c r="D4" s="30"/>
      <c r="E4" s="30"/>
      <c r="F4" s="30"/>
      <c r="G4" s="30"/>
      <c r="H4" s="30"/>
      <c r="I4" s="30"/>
      <c r="J4" s="65" t="s">
        <v>218</v>
      </c>
      <c r="K4" s="65"/>
      <c r="L4" s="53"/>
      <c r="M4" s="31"/>
    </row>
    <row r="5" spans="1:13" ht="15" customHeight="1">
      <c r="B5" s="30"/>
      <c r="C5" s="30"/>
      <c r="D5" s="30"/>
      <c r="E5" s="30"/>
      <c r="F5" s="30"/>
      <c r="G5" s="30"/>
      <c r="H5" s="30"/>
      <c r="I5" s="30"/>
      <c r="J5" s="65" t="s">
        <v>219</v>
      </c>
      <c r="K5" s="65"/>
      <c r="L5" s="53"/>
      <c r="M5" s="31"/>
    </row>
    <row r="6" spans="1:13" ht="15" customHeight="1">
      <c r="B6" s="30"/>
      <c r="C6" s="30"/>
      <c r="D6" s="30"/>
      <c r="E6" s="30"/>
      <c r="F6" s="30"/>
      <c r="G6" s="30"/>
      <c r="H6" s="30"/>
      <c r="I6" s="30"/>
      <c r="J6" s="65" t="s">
        <v>220</v>
      </c>
      <c r="K6" s="65"/>
      <c r="L6" s="53"/>
      <c r="M6" s="31"/>
    </row>
    <row r="7" spans="1:13" ht="15" customHeight="1">
      <c r="A7" s="31"/>
      <c r="B7" s="31"/>
      <c r="C7" s="31"/>
      <c r="D7" s="31"/>
      <c r="E7" s="31"/>
      <c r="F7" s="31"/>
      <c r="G7" s="31"/>
      <c r="H7" s="31"/>
      <c r="I7" s="147"/>
      <c r="J7" s="148" t="s">
        <v>159</v>
      </c>
      <c r="K7" s="31"/>
      <c r="L7" s="31"/>
      <c r="M7" s="31"/>
    </row>
    <row r="8" spans="1:13" ht="15" customHeight="1">
      <c r="A8" s="121" t="s">
        <v>158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2"/>
    </row>
    <row r="9" spans="1:13" ht="15" customHeight="1">
      <c r="A9" s="121" t="s">
        <v>52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2"/>
    </row>
    <row r="10" spans="1:13" ht="15" customHeight="1">
      <c r="A10" s="125" t="s">
        <v>1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32"/>
    </row>
    <row r="11" spans="1:13" ht="15" customHeight="1"/>
    <row r="12" spans="1:13" ht="15.6" customHeight="1">
      <c r="B12" s="118" t="s">
        <v>2</v>
      </c>
      <c r="C12" s="118" t="s">
        <v>3</v>
      </c>
      <c r="D12" s="118" t="s">
        <v>4</v>
      </c>
      <c r="E12" s="126" t="s">
        <v>5</v>
      </c>
      <c r="F12" s="126"/>
      <c r="G12" s="126"/>
      <c r="H12" s="126"/>
      <c r="I12" s="133" t="s">
        <v>6</v>
      </c>
      <c r="J12" s="134"/>
      <c r="K12" s="123" t="s">
        <v>7</v>
      </c>
      <c r="L12" s="127"/>
      <c r="M12" s="4"/>
    </row>
    <row r="13" spans="1:13" ht="16.5" customHeight="1">
      <c r="B13" s="118"/>
      <c r="C13" s="118"/>
      <c r="D13" s="120"/>
      <c r="E13" s="123" t="s">
        <v>53</v>
      </c>
      <c r="F13" s="124"/>
      <c r="G13" s="123" t="s">
        <v>54</v>
      </c>
      <c r="H13" s="124"/>
      <c r="I13" s="135"/>
      <c r="J13" s="134"/>
      <c r="K13" s="128"/>
      <c r="L13" s="129"/>
      <c r="M13" s="34"/>
    </row>
    <row r="14" spans="1:13" ht="30" customHeight="1">
      <c r="B14" s="118"/>
      <c r="C14" s="118"/>
      <c r="D14" s="120"/>
      <c r="E14" s="132" t="s">
        <v>55</v>
      </c>
      <c r="F14" s="132"/>
      <c r="G14" s="132" t="s">
        <v>56</v>
      </c>
      <c r="H14" s="132"/>
      <c r="I14" s="135"/>
      <c r="J14" s="134"/>
      <c r="K14" s="130"/>
      <c r="L14" s="131"/>
      <c r="M14" s="34"/>
    </row>
    <row r="15" spans="1:13" ht="15.6" customHeight="1">
      <c r="B15" s="118"/>
      <c r="C15" s="118"/>
      <c r="D15" s="118"/>
      <c r="E15" s="5" t="s">
        <v>10</v>
      </c>
      <c r="F15" s="118" t="s">
        <v>11</v>
      </c>
      <c r="G15" s="5" t="s">
        <v>10</v>
      </c>
      <c r="H15" s="118" t="s">
        <v>11</v>
      </c>
      <c r="I15" s="35" t="s">
        <v>10</v>
      </c>
      <c r="J15" s="133" t="s">
        <v>11</v>
      </c>
      <c r="K15" s="5" t="s">
        <v>10</v>
      </c>
      <c r="L15" s="120" t="s">
        <v>11</v>
      </c>
      <c r="M15" s="4"/>
    </row>
    <row r="16" spans="1:13" ht="15.75">
      <c r="B16" s="118"/>
      <c r="C16" s="118"/>
      <c r="D16" s="118"/>
      <c r="E16" s="5" t="s">
        <v>12</v>
      </c>
      <c r="F16" s="118"/>
      <c r="G16" s="5" t="s">
        <v>12</v>
      </c>
      <c r="H16" s="118"/>
      <c r="I16" s="35" t="s">
        <v>12</v>
      </c>
      <c r="J16" s="133"/>
      <c r="K16" s="5" t="s">
        <v>12</v>
      </c>
      <c r="L16" s="120"/>
      <c r="M16" s="4"/>
    </row>
    <row r="17" spans="2:13" ht="15.75">
      <c r="B17" s="5" t="s">
        <v>13</v>
      </c>
      <c r="C17" s="5" t="s">
        <v>14</v>
      </c>
      <c r="D17" s="5" t="s">
        <v>15</v>
      </c>
      <c r="E17" s="5">
        <v>1</v>
      </c>
      <c r="F17" s="5">
        <v>2</v>
      </c>
      <c r="G17" s="5">
        <v>3</v>
      </c>
      <c r="H17" s="5">
        <v>4</v>
      </c>
      <c r="I17" s="35">
        <v>5</v>
      </c>
      <c r="J17" s="35">
        <v>6</v>
      </c>
      <c r="K17" s="5">
        <v>7</v>
      </c>
      <c r="L17" s="7">
        <v>8</v>
      </c>
      <c r="M17" s="4"/>
    </row>
    <row r="18" spans="2:13" ht="31.5">
      <c r="B18" s="86">
        <v>1</v>
      </c>
      <c r="C18" s="85" t="s">
        <v>16</v>
      </c>
      <c r="D18" s="73">
        <v>1</v>
      </c>
      <c r="E18" s="75">
        <f>E19+E23+E24+E29</f>
        <v>754</v>
      </c>
      <c r="F18" s="75">
        <f>F19+F23+F24+F29</f>
        <v>35.23364485981309</v>
      </c>
      <c r="G18" s="75">
        <f t="shared" ref="G18:L18" si="0">G19+G23+G24+G29</f>
        <v>739.3</v>
      </c>
      <c r="H18" s="75">
        <f t="shared" si="0"/>
        <v>37.150753768844218</v>
      </c>
      <c r="I18" s="76">
        <f t="shared" si="0"/>
        <v>977.08999999999992</v>
      </c>
      <c r="J18" s="76">
        <f t="shared" si="0"/>
        <v>43.043612334801765</v>
      </c>
      <c r="K18" s="75">
        <f t="shared" si="0"/>
        <v>1239.1000000000001</v>
      </c>
      <c r="L18" s="75">
        <f t="shared" si="0"/>
        <v>54.109170305676855</v>
      </c>
      <c r="M18" s="36"/>
    </row>
    <row r="19" spans="2:13" ht="19.5" customHeight="1">
      <c r="B19" s="86" t="s">
        <v>162</v>
      </c>
      <c r="C19" s="85" t="s">
        <v>17</v>
      </c>
      <c r="D19" s="73">
        <v>2</v>
      </c>
      <c r="E19" s="75">
        <f>E20+E21+E22</f>
        <v>83.300000000000011</v>
      </c>
      <c r="F19" s="75">
        <f t="shared" ref="F19:L19" si="1">F20+F21+F22</f>
        <v>3.892523364485982</v>
      </c>
      <c r="G19" s="75">
        <f t="shared" si="1"/>
        <v>95.199999999999989</v>
      </c>
      <c r="H19" s="75">
        <f t="shared" si="1"/>
        <v>4.7839195979899491</v>
      </c>
      <c r="I19" s="76">
        <f t="shared" si="1"/>
        <v>77.61</v>
      </c>
      <c r="J19" s="76">
        <f t="shared" si="1"/>
        <v>3.4189427312775331</v>
      </c>
      <c r="K19" s="75">
        <f t="shared" si="1"/>
        <v>204.62</v>
      </c>
      <c r="L19" s="75">
        <f t="shared" si="1"/>
        <v>8.9353711790393007</v>
      </c>
      <c r="M19" s="36"/>
    </row>
    <row r="20" spans="2:13" ht="30" customHeight="1">
      <c r="B20" s="86" t="s">
        <v>175</v>
      </c>
      <c r="C20" s="85" t="s">
        <v>57</v>
      </c>
      <c r="D20" s="73">
        <v>3</v>
      </c>
      <c r="E20" s="74"/>
      <c r="F20" s="75"/>
      <c r="G20" s="74"/>
      <c r="H20" s="75"/>
      <c r="I20" s="87"/>
      <c r="J20" s="88"/>
      <c r="K20" s="74"/>
      <c r="L20" s="78"/>
      <c r="M20" s="39"/>
    </row>
    <row r="21" spans="2:13" ht="15.75">
      <c r="B21" s="86" t="s">
        <v>176</v>
      </c>
      <c r="C21" s="85" t="s">
        <v>20</v>
      </c>
      <c r="D21" s="73">
        <v>4</v>
      </c>
      <c r="E21" s="74">
        <v>71.900000000000006</v>
      </c>
      <c r="F21" s="75">
        <f>E21/E44</f>
        <v>3.3598130841121501</v>
      </c>
      <c r="G21" s="75">
        <v>89.6</v>
      </c>
      <c r="H21" s="75">
        <f>G21/G44</f>
        <v>4.5025125628140694</v>
      </c>
      <c r="I21" s="88">
        <v>67.55</v>
      </c>
      <c r="J21" s="88">
        <f>I21/I44</f>
        <v>2.9757709251101323</v>
      </c>
      <c r="K21" s="75">
        <v>133.56</v>
      </c>
      <c r="L21" s="77">
        <f>K21/K44</f>
        <v>5.8323144104803486</v>
      </c>
      <c r="M21" s="36"/>
    </row>
    <row r="22" spans="2:13" ht="15.75" customHeight="1">
      <c r="B22" s="86" t="s">
        <v>177</v>
      </c>
      <c r="C22" s="85" t="s">
        <v>21</v>
      </c>
      <c r="D22" s="73">
        <v>5</v>
      </c>
      <c r="E22" s="74">
        <v>11.4</v>
      </c>
      <c r="F22" s="75">
        <f>E22/E44</f>
        <v>0.53271028037383183</v>
      </c>
      <c r="G22" s="89">
        <v>5.6</v>
      </c>
      <c r="H22" s="75">
        <f t="shared" ref="H22:J22" si="2">G22/G44</f>
        <v>0.28140703517587934</v>
      </c>
      <c r="I22" s="88">
        <v>10.06</v>
      </c>
      <c r="J22" s="88">
        <f t="shared" si="2"/>
        <v>0.44317180616740093</v>
      </c>
      <c r="K22" s="75">
        <v>71.06</v>
      </c>
      <c r="L22" s="77">
        <f>K22/K44</f>
        <v>3.1030567685589516</v>
      </c>
      <c r="M22" s="36"/>
    </row>
    <row r="23" spans="2:13" ht="15" customHeight="1">
      <c r="B23" s="86" t="s">
        <v>163</v>
      </c>
      <c r="C23" s="85" t="s">
        <v>22</v>
      </c>
      <c r="D23" s="73">
        <v>6</v>
      </c>
      <c r="E23" s="74">
        <v>438.2</v>
      </c>
      <c r="F23" s="75">
        <f>E23/E44</f>
        <v>20.476635514018692</v>
      </c>
      <c r="G23" s="75">
        <v>433.1</v>
      </c>
      <c r="H23" s="75">
        <f t="shared" ref="H23:J23" si="3">G23/G44</f>
        <v>21.763819095477384</v>
      </c>
      <c r="I23" s="88">
        <v>503.54</v>
      </c>
      <c r="J23" s="88">
        <f t="shared" si="3"/>
        <v>22.182378854625551</v>
      </c>
      <c r="K23" s="75">
        <v>521.11</v>
      </c>
      <c r="L23" s="77">
        <f>K23/K44</f>
        <v>22.75589519650655</v>
      </c>
      <c r="M23" s="36"/>
    </row>
    <row r="24" spans="2:13" ht="15" customHeight="1">
      <c r="B24" s="86" t="s">
        <v>164</v>
      </c>
      <c r="C24" s="85" t="s">
        <v>23</v>
      </c>
      <c r="D24" s="73">
        <v>7</v>
      </c>
      <c r="E24" s="75">
        <f>E25+E26+E28</f>
        <v>95.6</v>
      </c>
      <c r="F24" s="75">
        <f t="shared" ref="F24:L24" si="4">F25+F26+F28</f>
        <v>4.4672897196261676</v>
      </c>
      <c r="G24" s="75">
        <f t="shared" si="4"/>
        <v>98.600000000000009</v>
      </c>
      <c r="H24" s="75">
        <f t="shared" si="4"/>
        <v>4.9547738693467336</v>
      </c>
      <c r="I24" s="88">
        <f t="shared" si="4"/>
        <v>114.18</v>
      </c>
      <c r="J24" s="88">
        <f t="shared" si="4"/>
        <v>5.029955947136564</v>
      </c>
      <c r="K24" s="75">
        <f t="shared" si="4"/>
        <v>117.07000000000001</v>
      </c>
      <c r="L24" s="75">
        <f t="shared" si="4"/>
        <v>5.1122270742358067</v>
      </c>
      <c r="M24" s="36"/>
    </row>
    <row r="25" spans="2:13" ht="45.75" customHeight="1">
      <c r="B25" s="86" t="s">
        <v>179</v>
      </c>
      <c r="C25" s="85" t="s">
        <v>24</v>
      </c>
      <c r="D25" s="73">
        <v>8</v>
      </c>
      <c r="E25" s="74">
        <v>91.1</v>
      </c>
      <c r="F25" s="75">
        <f>E25/E44</f>
        <v>4.2570093457943923</v>
      </c>
      <c r="G25" s="75">
        <v>94.7</v>
      </c>
      <c r="H25" s="75">
        <f t="shared" ref="H25:L25" si="5">G25/G44</f>
        <v>4.7587939698492461</v>
      </c>
      <c r="I25" s="88">
        <v>110.78</v>
      </c>
      <c r="J25" s="88">
        <f t="shared" si="5"/>
        <v>4.8801762114537448</v>
      </c>
      <c r="K25" s="75">
        <v>114.64</v>
      </c>
      <c r="L25" s="77">
        <f t="shared" si="5"/>
        <v>5.0061135371179031</v>
      </c>
      <c r="M25" s="36"/>
    </row>
    <row r="26" spans="2:13" ht="63" customHeight="1">
      <c r="B26" s="86" t="s">
        <v>180</v>
      </c>
      <c r="C26" s="85" t="s">
        <v>25</v>
      </c>
      <c r="D26" s="73">
        <v>9</v>
      </c>
      <c r="E26" s="74">
        <v>4.5</v>
      </c>
      <c r="F26" s="75">
        <f>E26/E44</f>
        <v>0.21028037383177572</v>
      </c>
      <c r="G26" s="75">
        <v>3.9</v>
      </c>
      <c r="H26" s="75">
        <f t="shared" ref="H26" si="6">G26/G44</f>
        <v>0.19597989949748743</v>
      </c>
      <c r="I26" s="88">
        <v>3.4</v>
      </c>
      <c r="J26" s="88">
        <f>I26/I44</f>
        <v>0.14977973568281938</v>
      </c>
      <c r="K26" s="89">
        <v>2.4300000000000002</v>
      </c>
      <c r="L26" s="77">
        <f>K26/K44</f>
        <v>0.10611353711790393</v>
      </c>
      <c r="M26" s="36"/>
    </row>
    <row r="27" spans="2:13" ht="25.5" customHeight="1">
      <c r="B27" s="86" t="s">
        <v>13</v>
      </c>
      <c r="C27" s="85" t="s">
        <v>14</v>
      </c>
      <c r="D27" s="73" t="s">
        <v>15</v>
      </c>
      <c r="E27" s="74">
        <v>1</v>
      </c>
      <c r="F27" s="73">
        <v>2</v>
      </c>
      <c r="G27" s="73">
        <v>3</v>
      </c>
      <c r="H27" s="73">
        <v>4</v>
      </c>
      <c r="I27" s="87">
        <v>5</v>
      </c>
      <c r="J27" s="87">
        <v>6</v>
      </c>
      <c r="K27" s="73">
        <v>7</v>
      </c>
      <c r="L27" s="82">
        <v>8</v>
      </c>
      <c r="M27" s="4"/>
    </row>
    <row r="28" spans="2:13" ht="15.75">
      <c r="B28" s="86" t="s">
        <v>181</v>
      </c>
      <c r="C28" s="85" t="s">
        <v>26</v>
      </c>
      <c r="D28" s="73">
        <v>10</v>
      </c>
      <c r="E28" s="74"/>
      <c r="F28" s="75"/>
      <c r="G28" s="74"/>
      <c r="H28" s="75"/>
      <c r="I28" s="87"/>
      <c r="J28" s="88"/>
      <c r="K28" s="74"/>
      <c r="L28" s="77"/>
      <c r="M28" s="36"/>
    </row>
    <row r="29" spans="2:13" ht="18.75" customHeight="1">
      <c r="B29" s="86" t="s">
        <v>165</v>
      </c>
      <c r="C29" s="85" t="s">
        <v>27</v>
      </c>
      <c r="D29" s="73">
        <v>11</v>
      </c>
      <c r="E29" s="74">
        <v>136.9</v>
      </c>
      <c r="F29" s="75">
        <f>E29/E44</f>
        <v>6.397196261682244</v>
      </c>
      <c r="G29" s="75">
        <v>112.4</v>
      </c>
      <c r="H29" s="75">
        <f t="shared" ref="H29" si="7">G29/G44</f>
        <v>5.6482412060301508</v>
      </c>
      <c r="I29" s="88">
        <v>281.76</v>
      </c>
      <c r="J29" s="88">
        <f>I29/I44</f>
        <v>12.412334801762114</v>
      </c>
      <c r="K29" s="75">
        <v>396.3</v>
      </c>
      <c r="L29" s="77">
        <f>K29/K44</f>
        <v>17.305676855895197</v>
      </c>
      <c r="M29" s="36"/>
    </row>
    <row r="30" spans="2:13" ht="15.75">
      <c r="B30" s="86">
        <v>2</v>
      </c>
      <c r="C30" s="85" t="s">
        <v>28</v>
      </c>
      <c r="D30" s="73">
        <v>12</v>
      </c>
      <c r="E30" s="74">
        <v>100.6</v>
      </c>
      <c r="F30" s="75">
        <f>E30/E44</f>
        <v>4.7009345794392523</v>
      </c>
      <c r="G30" s="75">
        <v>92.4</v>
      </c>
      <c r="H30" s="75">
        <f>G30/G44</f>
        <v>4.6432160804020102</v>
      </c>
      <c r="I30" s="88">
        <v>184.73</v>
      </c>
      <c r="J30" s="88">
        <f>I30/I44</f>
        <v>8.1378854625550652</v>
      </c>
      <c r="K30" s="89">
        <v>180.96</v>
      </c>
      <c r="L30" s="83">
        <f>K30/K44</f>
        <v>7.9021834061135365</v>
      </c>
      <c r="M30" s="36"/>
    </row>
    <row r="31" spans="2:13" ht="15.75">
      <c r="B31" s="86">
        <v>3</v>
      </c>
      <c r="C31" s="85" t="s">
        <v>29</v>
      </c>
      <c r="D31" s="73">
        <v>13</v>
      </c>
      <c r="E31" s="74"/>
      <c r="F31" s="75"/>
      <c r="G31" s="74">
        <v>106.3</v>
      </c>
      <c r="H31" s="75">
        <f>G31/G44</f>
        <v>5.3417085427135671</v>
      </c>
      <c r="I31" s="87"/>
      <c r="J31" s="88"/>
      <c r="K31" s="74">
        <v>60.35</v>
      </c>
      <c r="L31" s="83">
        <f>K31/K44</f>
        <v>2.6353711790393013</v>
      </c>
      <c r="M31" s="39"/>
    </row>
    <row r="32" spans="2:13" ht="15.75">
      <c r="B32" s="86">
        <v>4</v>
      </c>
      <c r="C32" s="85" t="s">
        <v>58</v>
      </c>
      <c r="D32" s="73">
        <v>14</v>
      </c>
      <c r="E32" s="74">
        <v>2.4</v>
      </c>
      <c r="F32" s="75">
        <f>E32/E44</f>
        <v>0.11214953271028037</v>
      </c>
      <c r="G32" s="74">
        <v>2</v>
      </c>
      <c r="H32" s="75">
        <f>G32/G44</f>
        <v>0.10050251256281406</v>
      </c>
      <c r="I32" s="87"/>
      <c r="J32" s="88"/>
      <c r="K32" s="74"/>
      <c r="L32" s="78"/>
      <c r="M32" s="39"/>
    </row>
    <row r="33" spans="2:13" ht="15.75">
      <c r="B33" s="86">
        <v>5</v>
      </c>
      <c r="C33" s="85" t="s">
        <v>31</v>
      </c>
      <c r="D33" s="73">
        <v>15</v>
      </c>
      <c r="E33" s="74"/>
      <c r="F33" s="75"/>
      <c r="G33" s="74"/>
      <c r="H33" s="75"/>
      <c r="I33" s="87"/>
      <c r="J33" s="88"/>
      <c r="K33" s="74"/>
      <c r="L33" s="78"/>
      <c r="M33" s="39"/>
    </row>
    <row r="34" spans="2:13" ht="17.25" customHeight="1">
      <c r="B34" s="86">
        <v>6</v>
      </c>
      <c r="C34" s="85" t="s">
        <v>59</v>
      </c>
      <c r="D34" s="73">
        <v>16</v>
      </c>
      <c r="E34" s="75">
        <f>E18+E30+E31+E32+E33</f>
        <v>857</v>
      </c>
      <c r="F34" s="75">
        <f>F18+F30+F31+F32+F33</f>
        <v>40.046728971962629</v>
      </c>
      <c r="G34" s="75">
        <f>G18+G30+G31+G32+G33</f>
        <v>939.99999999999989</v>
      </c>
      <c r="H34" s="75">
        <f>H18+H30+H31+H32+H33</f>
        <v>47.236180904522612</v>
      </c>
      <c r="I34" s="88">
        <f>I18+I30+I31+I32+I33</f>
        <v>1161.82</v>
      </c>
      <c r="J34" s="88">
        <f t="shared" ref="J34:L34" si="8">J18+J30+J31+J32+J33</f>
        <v>51.181497797356826</v>
      </c>
      <c r="K34" s="75">
        <f t="shared" si="8"/>
        <v>1480.41</v>
      </c>
      <c r="L34" s="77">
        <f t="shared" si="8"/>
        <v>64.646724890829688</v>
      </c>
      <c r="M34" s="36"/>
    </row>
    <row r="35" spans="2:13" ht="13.5" customHeight="1">
      <c r="B35" s="86">
        <v>7</v>
      </c>
      <c r="C35" s="85" t="s">
        <v>33</v>
      </c>
      <c r="D35" s="73">
        <v>17</v>
      </c>
      <c r="E35" s="74"/>
      <c r="F35" s="74"/>
      <c r="G35" s="74"/>
      <c r="H35" s="74"/>
      <c r="I35" s="79"/>
      <c r="J35" s="79"/>
      <c r="K35" s="74"/>
      <c r="L35" s="78"/>
      <c r="M35" s="39"/>
    </row>
    <row r="36" spans="2:13" ht="15.75">
      <c r="B36" s="86">
        <v>8</v>
      </c>
      <c r="C36" s="85" t="s">
        <v>60</v>
      </c>
      <c r="D36" s="73">
        <v>18</v>
      </c>
      <c r="E36" s="74"/>
      <c r="F36" s="74"/>
      <c r="G36" s="74"/>
      <c r="H36" s="74"/>
      <c r="I36" s="90"/>
      <c r="J36" s="89"/>
      <c r="K36" s="91"/>
      <c r="L36" s="77"/>
      <c r="M36" s="36"/>
    </row>
    <row r="37" spans="2:13" ht="15.75">
      <c r="B37" s="86" t="s">
        <v>169</v>
      </c>
      <c r="C37" s="85" t="s">
        <v>35</v>
      </c>
      <c r="D37" s="73">
        <v>19</v>
      </c>
      <c r="E37" s="43"/>
      <c r="F37" s="43"/>
      <c r="G37" s="43"/>
      <c r="H37" s="43"/>
      <c r="I37" s="41"/>
      <c r="J37" s="41"/>
      <c r="K37" s="37"/>
      <c r="L37" s="40"/>
      <c r="M37" s="36"/>
    </row>
    <row r="38" spans="2:13" ht="15.75">
      <c r="B38" s="86" t="s">
        <v>170</v>
      </c>
      <c r="C38" s="85" t="s">
        <v>36</v>
      </c>
      <c r="D38" s="73">
        <v>20</v>
      </c>
      <c r="E38" s="43"/>
      <c r="F38" s="43"/>
      <c r="G38" s="43"/>
      <c r="H38" s="43"/>
      <c r="I38" s="41"/>
      <c r="J38" s="41"/>
      <c r="K38" s="37"/>
      <c r="L38" s="40"/>
      <c r="M38" s="36"/>
    </row>
    <row r="39" spans="2:13" ht="15.75">
      <c r="B39" s="86" t="s">
        <v>182</v>
      </c>
      <c r="C39" s="85" t="s">
        <v>37</v>
      </c>
      <c r="D39" s="73">
        <v>21</v>
      </c>
      <c r="E39" s="43"/>
      <c r="F39" s="43"/>
      <c r="G39" s="43"/>
      <c r="H39" s="43"/>
      <c r="I39" s="42"/>
      <c r="J39" s="42"/>
      <c r="K39" s="37"/>
      <c r="L39" s="38"/>
      <c r="M39" s="39"/>
    </row>
    <row r="40" spans="2:13" ht="15.75">
      <c r="B40" s="86" t="s">
        <v>183</v>
      </c>
      <c r="C40" s="85" t="s">
        <v>38</v>
      </c>
      <c r="D40" s="73">
        <v>22</v>
      </c>
      <c r="E40" s="43"/>
      <c r="F40" s="43"/>
      <c r="G40" s="43"/>
      <c r="H40" s="43"/>
      <c r="I40" s="42"/>
      <c r="J40" s="42"/>
      <c r="K40" s="37"/>
      <c r="L40" s="38"/>
      <c r="M40" s="39"/>
    </row>
    <row r="41" spans="2:13" ht="31.5">
      <c r="B41" s="86" t="s">
        <v>184</v>
      </c>
      <c r="C41" s="85" t="s">
        <v>39</v>
      </c>
      <c r="D41" s="73">
        <v>23</v>
      </c>
      <c r="E41" s="43"/>
      <c r="F41" s="43"/>
      <c r="G41" s="43"/>
      <c r="H41" s="43"/>
      <c r="I41" s="42"/>
      <c r="J41" s="42"/>
      <c r="K41" s="37"/>
      <c r="L41" s="38"/>
      <c r="M41" s="39"/>
    </row>
    <row r="42" spans="2:13" ht="15.75">
      <c r="B42" s="86" t="s">
        <v>185</v>
      </c>
      <c r="C42" s="85" t="s">
        <v>40</v>
      </c>
      <c r="D42" s="73">
        <v>24</v>
      </c>
      <c r="E42" s="43"/>
      <c r="F42" s="43"/>
      <c r="G42" s="43"/>
      <c r="H42" s="43"/>
      <c r="I42" s="42"/>
      <c r="J42" s="42"/>
      <c r="K42" s="37"/>
      <c r="L42" s="38"/>
      <c r="M42" s="39"/>
    </row>
    <row r="43" spans="2:13" ht="31.5">
      <c r="B43" s="86">
        <v>9</v>
      </c>
      <c r="C43" s="85" t="s">
        <v>61</v>
      </c>
      <c r="D43" s="73">
        <v>25</v>
      </c>
      <c r="E43" s="37"/>
      <c r="F43" s="37"/>
      <c r="G43" s="37"/>
      <c r="H43" s="37"/>
      <c r="I43" s="42"/>
      <c r="J43" s="42"/>
      <c r="K43" s="37"/>
      <c r="L43" s="38"/>
      <c r="M43" s="39"/>
    </row>
    <row r="44" spans="2:13" ht="48.75" customHeight="1">
      <c r="B44" s="86">
        <v>10</v>
      </c>
      <c r="C44" s="85" t="s">
        <v>62</v>
      </c>
      <c r="D44" s="73"/>
      <c r="E44" s="74">
        <f>E45+E46+E47+E48</f>
        <v>21.4</v>
      </c>
      <c r="F44" s="93"/>
      <c r="G44" s="74">
        <f>G45+G46+G47+G48</f>
        <v>19.900000000000002</v>
      </c>
      <c r="H44" s="93"/>
      <c r="I44" s="79">
        <f>I45+I46+I47+I48</f>
        <v>22.7</v>
      </c>
      <c r="J44" s="94"/>
      <c r="K44" s="74">
        <f>K45+K46+K47+K48</f>
        <v>22.900000000000002</v>
      </c>
      <c r="L44" s="92"/>
      <c r="M44" s="39"/>
    </row>
    <row r="45" spans="2:13" ht="15.75">
      <c r="B45" s="86" t="s">
        <v>172</v>
      </c>
      <c r="C45" s="85" t="s">
        <v>43</v>
      </c>
      <c r="D45" s="73">
        <v>27</v>
      </c>
      <c r="E45" s="74">
        <v>14.4</v>
      </c>
      <c r="F45" s="93"/>
      <c r="G45" s="74">
        <v>13.8</v>
      </c>
      <c r="H45" s="93"/>
      <c r="I45" s="79">
        <v>15.5</v>
      </c>
      <c r="J45" s="94"/>
      <c r="K45" s="74">
        <v>15</v>
      </c>
      <c r="L45" s="92"/>
      <c r="M45" s="39"/>
    </row>
    <row r="46" spans="2:13" ht="15.75">
      <c r="B46" s="86" t="s">
        <v>173</v>
      </c>
      <c r="C46" s="85" t="s">
        <v>44</v>
      </c>
      <c r="D46" s="73">
        <v>28</v>
      </c>
      <c r="E46" s="74">
        <v>4</v>
      </c>
      <c r="F46" s="93"/>
      <c r="G46" s="74">
        <v>3.5</v>
      </c>
      <c r="H46" s="93"/>
      <c r="I46" s="79">
        <v>5.4</v>
      </c>
      <c r="J46" s="94"/>
      <c r="K46" s="74">
        <v>4.8</v>
      </c>
      <c r="L46" s="92"/>
      <c r="M46" s="39"/>
    </row>
    <row r="47" spans="2:13" ht="15.75">
      <c r="B47" s="86" t="s">
        <v>174</v>
      </c>
      <c r="C47" s="85" t="s">
        <v>45</v>
      </c>
      <c r="D47" s="73">
        <v>29</v>
      </c>
      <c r="E47" s="74">
        <v>3</v>
      </c>
      <c r="F47" s="93"/>
      <c r="G47" s="74">
        <v>2.6</v>
      </c>
      <c r="H47" s="93"/>
      <c r="I47" s="79">
        <v>1.8</v>
      </c>
      <c r="J47" s="94"/>
      <c r="K47" s="74">
        <v>3.1</v>
      </c>
      <c r="L47" s="92"/>
      <c r="M47" s="39"/>
    </row>
    <row r="48" spans="2:13" ht="31.5">
      <c r="B48" s="86" t="s">
        <v>186</v>
      </c>
      <c r="C48" s="85" t="s">
        <v>46</v>
      </c>
      <c r="D48" s="73">
        <v>30</v>
      </c>
      <c r="E48" s="74"/>
      <c r="F48" s="93"/>
      <c r="G48" s="74"/>
      <c r="H48" s="93"/>
      <c r="I48" s="79"/>
      <c r="J48" s="94"/>
      <c r="K48" s="74"/>
      <c r="L48" s="92"/>
      <c r="M48" s="39"/>
    </row>
    <row r="49" spans="2:13" ht="15.75">
      <c r="B49" s="86">
        <v>11</v>
      </c>
      <c r="C49" s="85" t="s">
        <v>47</v>
      </c>
      <c r="D49" s="73">
        <v>31</v>
      </c>
      <c r="E49" s="93"/>
      <c r="F49" s="75">
        <f>F34</f>
        <v>40.046728971962629</v>
      </c>
      <c r="G49" s="93"/>
      <c r="H49" s="75">
        <f>H34</f>
        <v>47.236180904522612</v>
      </c>
      <c r="I49" s="94"/>
      <c r="J49" s="89">
        <f>J34+J36</f>
        <v>51.181497797356826</v>
      </c>
      <c r="K49" s="93"/>
      <c r="L49" s="77">
        <f>L34+L36</f>
        <v>64.646724890829688</v>
      </c>
      <c r="M49" s="36"/>
    </row>
    <row r="50" spans="2:13" ht="15.75">
      <c r="B50" s="20"/>
    </row>
    <row r="51" spans="2:13" s="21" customFormat="1" ht="15.75" customHeight="1">
      <c r="C51" s="22" t="s">
        <v>48</v>
      </c>
      <c r="D51" s="23"/>
      <c r="E51" s="23"/>
      <c r="F51" s="24"/>
      <c r="G51" s="23"/>
      <c r="H51" s="23"/>
      <c r="I51" s="108" t="s">
        <v>217</v>
      </c>
      <c r="J51" s="108"/>
      <c r="K51" s="108"/>
      <c r="L51" s="23"/>
      <c r="M51" s="23"/>
    </row>
    <row r="52" spans="2:13" s="21" customFormat="1" ht="18.75" customHeight="1">
      <c r="C52" s="25" t="s">
        <v>49</v>
      </c>
      <c r="D52" s="26"/>
      <c r="E52" s="26"/>
      <c r="F52" s="26" t="s">
        <v>50</v>
      </c>
      <c r="G52" s="26"/>
      <c r="I52" s="110" t="s">
        <v>51</v>
      </c>
      <c r="J52" s="110"/>
      <c r="K52" s="110"/>
      <c r="L52" s="26"/>
      <c r="M52" s="26"/>
    </row>
    <row r="53" spans="2:13">
      <c r="B53" s="29"/>
    </row>
  </sheetData>
  <mergeCells count="20">
    <mergeCell ref="F15:F16"/>
    <mergeCell ref="H15:H16"/>
    <mergeCell ref="J15:J16"/>
    <mergeCell ref="I12:J14"/>
    <mergeCell ref="E13:F13"/>
    <mergeCell ref="J1:L1"/>
    <mergeCell ref="I51:K51"/>
    <mergeCell ref="I52:K52"/>
    <mergeCell ref="G13:H13"/>
    <mergeCell ref="A8:L8"/>
    <mergeCell ref="A9:L9"/>
    <mergeCell ref="A10:L10"/>
    <mergeCell ref="B12:B16"/>
    <mergeCell ref="C12:C16"/>
    <mergeCell ref="D12:D16"/>
    <mergeCell ref="E12:H12"/>
    <mergeCell ref="K12:L14"/>
    <mergeCell ref="L15:L16"/>
    <mergeCell ref="E14:F14"/>
    <mergeCell ref="G14:H14"/>
  </mergeCells>
  <pageMargins left="1.1811023622047245" right="0.39370078740157483" top="0.74803149606299213" bottom="0.74803149606299213" header="0.31496062992125984" footer="0.31496062992125984"/>
  <pageSetup paperSize="9" scale="85" orientation="landscape" r:id="rId1"/>
  <rowBreaks count="1" manualBreakCount="1">
    <brk id="2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Q69"/>
  <sheetViews>
    <sheetView tabSelected="1" view="pageBreakPreview" topLeftCell="A19" zoomScale="80" zoomScaleNormal="100" zoomScaleSheetLayoutView="80" workbookViewId="0">
      <selection activeCell="M1" sqref="M1:O1"/>
    </sheetView>
  </sheetViews>
  <sheetFormatPr defaultColWidth="8.85546875" defaultRowHeight="15"/>
  <cols>
    <col min="1" max="1" width="8.85546875" style="33"/>
    <col min="2" max="2" width="40" style="33" customWidth="1"/>
    <col min="3" max="16384" width="8.85546875" style="33"/>
  </cols>
  <sheetData>
    <row r="1" spans="1:17" ht="15.75"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106" t="s">
        <v>156</v>
      </c>
      <c r="N1" s="106"/>
      <c r="O1" s="106"/>
      <c r="P1" s="44"/>
      <c r="Q1" s="44"/>
    </row>
    <row r="2" spans="1:17" ht="15.75"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65" t="s">
        <v>157</v>
      </c>
      <c r="N2" s="65"/>
      <c r="O2" s="53"/>
      <c r="P2" s="44"/>
      <c r="Q2" s="44"/>
    </row>
    <row r="3" spans="1:17" ht="15.75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65" t="s">
        <v>150</v>
      </c>
      <c r="N3" s="65"/>
      <c r="O3" s="53"/>
      <c r="P3" s="44"/>
      <c r="Q3" s="44"/>
    </row>
    <row r="4" spans="1:17" ht="15.75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65" t="s">
        <v>151</v>
      </c>
      <c r="N4" s="65"/>
      <c r="O4" s="53"/>
      <c r="P4" s="44"/>
      <c r="Q4" s="44"/>
    </row>
    <row r="5" spans="1:17" ht="15.75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65" t="s">
        <v>152</v>
      </c>
      <c r="N5" s="65"/>
      <c r="O5" s="53"/>
      <c r="P5" s="44"/>
      <c r="Q5" s="44"/>
    </row>
    <row r="6" spans="1:17" ht="15.75"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65" t="s">
        <v>159</v>
      </c>
      <c r="N6" s="65"/>
      <c r="O6" s="53"/>
      <c r="P6" s="44"/>
      <c r="Q6" s="44"/>
    </row>
    <row r="7" spans="1:17" ht="15.75">
      <c r="A7" s="145" t="s">
        <v>63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</row>
    <row r="8" spans="1:17" ht="15.75">
      <c r="A8" s="146" t="s">
        <v>64</v>
      </c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</row>
    <row r="9" spans="1:17" ht="15.75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</row>
    <row r="10" spans="1:17">
      <c r="A10" s="141" t="s">
        <v>2</v>
      </c>
      <c r="B10" s="141" t="s">
        <v>65</v>
      </c>
      <c r="C10" s="141" t="s">
        <v>4</v>
      </c>
      <c r="D10" s="141" t="s">
        <v>66</v>
      </c>
      <c r="E10" s="141"/>
      <c r="F10" s="141"/>
      <c r="G10" s="141"/>
      <c r="H10" s="141"/>
      <c r="I10" s="141" t="s">
        <v>7</v>
      </c>
      <c r="J10" s="141"/>
      <c r="K10" s="141"/>
      <c r="L10" s="141"/>
      <c r="M10" s="141"/>
      <c r="N10" s="141"/>
      <c r="O10" s="141"/>
      <c r="P10" s="141"/>
      <c r="Q10" s="141"/>
    </row>
    <row r="11" spans="1:17" ht="29.25" customHeight="1">
      <c r="A11" s="141"/>
      <c r="B11" s="141"/>
      <c r="C11" s="141"/>
      <c r="D11" s="141" t="s">
        <v>67</v>
      </c>
      <c r="E11" s="141" t="s">
        <v>68</v>
      </c>
      <c r="F11" s="139" t="s">
        <v>69</v>
      </c>
      <c r="G11" s="141" t="s">
        <v>70</v>
      </c>
      <c r="H11" s="141"/>
      <c r="I11" s="141" t="s">
        <v>67</v>
      </c>
      <c r="J11" s="141" t="s">
        <v>68</v>
      </c>
      <c r="K11" s="139" t="s">
        <v>69</v>
      </c>
      <c r="L11" s="141" t="s">
        <v>71</v>
      </c>
      <c r="M11" s="141"/>
      <c r="N11" s="141" t="s">
        <v>72</v>
      </c>
      <c r="O11" s="141"/>
      <c r="P11" s="141"/>
      <c r="Q11" s="141"/>
    </row>
    <row r="12" spans="1:17" ht="51" customHeight="1">
      <c r="A12" s="141"/>
      <c r="B12" s="141"/>
      <c r="C12" s="141"/>
      <c r="D12" s="141"/>
      <c r="E12" s="141"/>
      <c r="F12" s="140"/>
      <c r="G12" s="46" t="s">
        <v>73</v>
      </c>
      <c r="H12" s="46" t="s">
        <v>74</v>
      </c>
      <c r="I12" s="141"/>
      <c r="J12" s="141"/>
      <c r="K12" s="140"/>
      <c r="L12" s="47" t="s">
        <v>75</v>
      </c>
      <c r="M12" s="47" t="s">
        <v>76</v>
      </c>
      <c r="N12" s="47" t="s">
        <v>77</v>
      </c>
      <c r="O12" s="47" t="s">
        <v>78</v>
      </c>
      <c r="P12" s="47" t="s">
        <v>79</v>
      </c>
      <c r="Q12" s="47" t="s">
        <v>80</v>
      </c>
    </row>
    <row r="13" spans="1:17">
      <c r="A13" s="47" t="s">
        <v>13</v>
      </c>
      <c r="B13" s="47" t="s">
        <v>14</v>
      </c>
      <c r="C13" s="47" t="s">
        <v>15</v>
      </c>
      <c r="D13" s="47">
        <v>1</v>
      </c>
      <c r="E13" s="47">
        <v>2</v>
      </c>
      <c r="F13" s="47">
        <v>3</v>
      </c>
      <c r="G13" s="47">
        <v>4</v>
      </c>
      <c r="H13" s="47">
        <v>5</v>
      </c>
      <c r="I13" s="47">
        <v>6</v>
      </c>
      <c r="J13" s="47">
        <v>7</v>
      </c>
      <c r="K13" s="47">
        <v>8</v>
      </c>
      <c r="L13" s="47">
        <v>9</v>
      </c>
      <c r="M13" s="47">
        <v>10</v>
      </c>
      <c r="N13" s="47">
        <v>11</v>
      </c>
      <c r="O13" s="47">
        <v>12</v>
      </c>
      <c r="P13" s="47">
        <v>13</v>
      </c>
      <c r="Q13" s="47">
        <v>14</v>
      </c>
    </row>
    <row r="14" spans="1:17" ht="38.25">
      <c r="A14" s="48"/>
      <c r="B14" s="103" t="s">
        <v>81</v>
      </c>
      <c r="C14" s="95">
        <v>1</v>
      </c>
      <c r="D14" s="96"/>
      <c r="E14" s="96"/>
      <c r="F14" s="97">
        <f>F15+F16+F17+F20+F22+F23+F42+F48+F52+F56+F63</f>
        <v>1491.91</v>
      </c>
      <c r="G14" s="98">
        <f t="shared" ref="G14" si="0">G15+G16+G17+G20+G22+G23+G42+G48+G52+G56+G63</f>
        <v>516.20086000000015</v>
      </c>
      <c r="H14" s="98">
        <f>H15+H16+H17+H20+H22+H23+H42+H48+H52+H56+H63</f>
        <v>141.73145000000002</v>
      </c>
      <c r="I14" s="96"/>
      <c r="J14" s="96"/>
      <c r="K14" s="99">
        <f>K15+K16+K17+K20+K22+K23+K42+K48+K52+K56+K63</f>
        <v>1846.5699999999997</v>
      </c>
      <c r="L14" s="98">
        <f>L15+L16+L17+L20+L22+L23+L42+L48+L52+L56+L63</f>
        <v>637.07000000000005</v>
      </c>
      <c r="M14" s="98">
        <f t="shared" ref="M14" si="1">M15+M16+M17+M20+M22+M23+M42+M48+M52+M56+M63</f>
        <v>180.95999999999998</v>
      </c>
      <c r="N14" s="100"/>
      <c r="O14" s="100"/>
      <c r="P14" s="100"/>
      <c r="Q14" s="100"/>
    </row>
    <row r="15" spans="1:17" ht="38.25" customHeight="1">
      <c r="A15" s="95">
        <v>1</v>
      </c>
      <c r="B15" s="103" t="s">
        <v>82</v>
      </c>
      <c r="C15" s="95">
        <v>2</v>
      </c>
      <c r="D15" s="100"/>
      <c r="E15" s="100"/>
      <c r="F15" s="97">
        <v>671.44</v>
      </c>
      <c r="G15" s="98">
        <f>F15*34.6%</f>
        <v>232.31824000000003</v>
      </c>
      <c r="H15" s="98">
        <f>F15*9.5%</f>
        <v>63.786800000000007</v>
      </c>
      <c r="I15" s="100"/>
      <c r="J15" s="100"/>
      <c r="K15" s="99">
        <v>887.5</v>
      </c>
      <c r="L15" s="98">
        <v>306.19</v>
      </c>
      <c r="M15" s="98">
        <v>86.98</v>
      </c>
      <c r="N15" s="100"/>
      <c r="O15" s="100"/>
      <c r="P15" s="100"/>
      <c r="Q15" s="100"/>
    </row>
    <row r="16" spans="1:17" ht="25.5" customHeight="1">
      <c r="A16" s="95">
        <v>2</v>
      </c>
      <c r="B16" s="103" t="s">
        <v>83</v>
      </c>
      <c r="C16" s="95">
        <v>3</v>
      </c>
      <c r="D16" s="100"/>
      <c r="E16" s="100"/>
      <c r="F16" s="97">
        <v>131.94999999999999</v>
      </c>
      <c r="G16" s="98">
        <f>F16*34.6%</f>
        <v>45.654699999999998</v>
      </c>
      <c r="H16" s="98">
        <f>F16*9.5%</f>
        <v>12.53525</v>
      </c>
      <c r="I16" s="100"/>
      <c r="J16" s="100"/>
      <c r="K16" s="99">
        <v>195.25</v>
      </c>
      <c r="L16" s="98">
        <v>67.36</v>
      </c>
      <c r="M16" s="98">
        <v>19.13</v>
      </c>
      <c r="N16" s="100"/>
      <c r="O16" s="100"/>
      <c r="P16" s="100"/>
      <c r="Q16" s="100"/>
    </row>
    <row r="17" spans="1:17">
      <c r="A17" s="95">
        <v>3</v>
      </c>
      <c r="B17" s="103" t="s">
        <v>84</v>
      </c>
      <c r="C17" s="95">
        <v>4</v>
      </c>
      <c r="D17" s="100"/>
      <c r="E17" s="100"/>
      <c r="F17" s="97">
        <v>6.2</v>
      </c>
      <c r="G17" s="98">
        <f>F17*34.6%</f>
        <v>2.1452000000000004</v>
      </c>
      <c r="H17" s="98">
        <f>F17*9.5%</f>
        <v>0.58900000000000008</v>
      </c>
      <c r="I17" s="100"/>
      <c r="J17" s="100"/>
      <c r="K17" s="99">
        <v>6.2</v>
      </c>
      <c r="L17" s="98">
        <v>2.14</v>
      </c>
      <c r="M17" s="98">
        <v>0.61</v>
      </c>
      <c r="N17" s="100"/>
      <c r="O17" s="100"/>
      <c r="P17" s="100"/>
      <c r="Q17" s="100"/>
    </row>
    <row r="18" spans="1:17">
      <c r="A18" s="95">
        <v>4</v>
      </c>
      <c r="B18" s="103" t="s">
        <v>85</v>
      </c>
      <c r="C18" s="95">
        <v>5</v>
      </c>
      <c r="D18" s="100"/>
      <c r="E18" s="100"/>
      <c r="F18" s="97"/>
      <c r="G18" s="98"/>
      <c r="H18" s="98"/>
      <c r="I18" s="100"/>
      <c r="J18" s="100"/>
      <c r="K18" s="99"/>
      <c r="L18" s="98"/>
      <c r="M18" s="98"/>
      <c r="N18" s="100"/>
      <c r="O18" s="100"/>
      <c r="P18" s="100"/>
      <c r="Q18" s="100"/>
    </row>
    <row r="19" spans="1:17" ht="29.25" customHeight="1">
      <c r="A19" s="95">
        <v>5</v>
      </c>
      <c r="B19" s="103" t="s">
        <v>86</v>
      </c>
      <c r="C19" s="95">
        <v>6</v>
      </c>
      <c r="D19" s="100"/>
      <c r="E19" s="100"/>
      <c r="F19" s="97"/>
      <c r="G19" s="98"/>
      <c r="H19" s="98"/>
      <c r="I19" s="100"/>
      <c r="J19" s="100"/>
      <c r="K19" s="99"/>
      <c r="L19" s="98"/>
      <c r="M19" s="98"/>
      <c r="N19" s="100"/>
      <c r="O19" s="100"/>
      <c r="P19" s="100"/>
      <c r="Q19" s="100"/>
    </row>
    <row r="20" spans="1:17">
      <c r="A20" s="95">
        <v>6</v>
      </c>
      <c r="B20" s="103" t="s">
        <v>87</v>
      </c>
      <c r="C20" s="95">
        <v>7</v>
      </c>
      <c r="D20" s="100"/>
      <c r="E20" s="100"/>
      <c r="F20" s="97">
        <v>16.059999999999999</v>
      </c>
      <c r="G20" s="98">
        <f>F20*34.6%</f>
        <v>5.5567599999999997</v>
      </c>
      <c r="H20" s="98">
        <f>F20*9.5%</f>
        <v>1.5256999999999998</v>
      </c>
      <c r="I20" s="100"/>
      <c r="J20" s="100"/>
      <c r="K20" s="99">
        <v>18.02</v>
      </c>
      <c r="L20" s="98">
        <v>6.22</v>
      </c>
      <c r="M20" s="98">
        <v>1.77</v>
      </c>
      <c r="N20" s="100"/>
      <c r="O20" s="100"/>
      <c r="P20" s="100"/>
      <c r="Q20" s="100"/>
    </row>
    <row r="21" spans="1:17" ht="25.5">
      <c r="A21" s="95">
        <v>7</v>
      </c>
      <c r="B21" s="103" t="s">
        <v>88</v>
      </c>
      <c r="C21" s="95">
        <v>8</v>
      </c>
      <c r="D21" s="100"/>
      <c r="E21" s="100"/>
      <c r="F21" s="97"/>
      <c r="G21" s="98"/>
      <c r="H21" s="98"/>
      <c r="I21" s="100"/>
      <c r="J21" s="100"/>
      <c r="K21" s="99"/>
      <c r="L21" s="98"/>
      <c r="M21" s="98"/>
      <c r="N21" s="100"/>
      <c r="O21" s="100"/>
      <c r="P21" s="100"/>
      <c r="Q21" s="100"/>
    </row>
    <row r="22" spans="1:17" ht="69.75" customHeight="1">
      <c r="A22" s="95">
        <v>8</v>
      </c>
      <c r="B22" s="103" t="s">
        <v>89</v>
      </c>
      <c r="C22" s="95">
        <v>9</v>
      </c>
      <c r="D22" s="100"/>
      <c r="E22" s="100"/>
      <c r="F22" s="97">
        <v>10.6</v>
      </c>
      <c r="G22" s="98">
        <f>F22*34.6%</f>
        <v>3.6676000000000002</v>
      </c>
      <c r="H22" s="98">
        <f>F22*9.5%</f>
        <v>1.0069999999999999</v>
      </c>
      <c r="I22" s="100"/>
      <c r="J22" s="100"/>
      <c r="K22" s="99">
        <v>10.6</v>
      </c>
      <c r="L22" s="98">
        <v>3.66</v>
      </c>
      <c r="M22" s="98">
        <v>1.04</v>
      </c>
      <c r="N22" s="100"/>
      <c r="O22" s="100"/>
      <c r="P22" s="100"/>
      <c r="Q22" s="100"/>
    </row>
    <row r="23" spans="1:17" ht="38.25">
      <c r="A23" s="95">
        <v>9</v>
      </c>
      <c r="B23" s="103" t="s">
        <v>90</v>
      </c>
      <c r="C23" s="95">
        <v>10</v>
      </c>
      <c r="D23" s="100"/>
      <c r="E23" s="100"/>
      <c r="F23" s="99">
        <f>F24+F26+F27+F28</f>
        <v>541.61</v>
      </c>
      <c r="G23" s="98">
        <f t="shared" ref="G23:H23" si="2">G24+G26+G27+G28</f>
        <v>187.39706000000004</v>
      </c>
      <c r="H23" s="98">
        <f t="shared" si="2"/>
        <v>51.452950000000001</v>
      </c>
      <c r="I23" s="100"/>
      <c r="J23" s="100"/>
      <c r="K23" s="99">
        <f>K24+K26+K27+K28</f>
        <v>598.09999999999991</v>
      </c>
      <c r="L23" s="98">
        <f>L24+L26+L27+L28</f>
        <v>206.34000000000003</v>
      </c>
      <c r="M23" s="98">
        <f>M24+M26+M27+M28</f>
        <v>58.61</v>
      </c>
      <c r="N23" s="100"/>
      <c r="O23" s="100"/>
      <c r="P23" s="100"/>
      <c r="Q23" s="100"/>
    </row>
    <row r="24" spans="1:17">
      <c r="A24" s="105" t="s">
        <v>187</v>
      </c>
      <c r="B24" s="103" t="s">
        <v>91</v>
      </c>
      <c r="C24" s="95">
        <v>11</v>
      </c>
      <c r="D24" s="100"/>
      <c r="E24" s="100"/>
      <c r="F24" s="97">
        <v>13.59</v>
      </c>
      <c r="G24" s="98">
        <f>F24*34.6%</f>
        <v>4.70214</v>
      </c>
      <c r="H24" s="98">
        <f>F24*9.5%</f>
        <v>1.29105</v>
      </c>
      <c r="I24" s="100"/>
      <c r="J24" s="100"/>
      <c r="K24" s="99">
        <v>13.7</v>
      </c>
      <c r="L24" s="98">
        <v>4.7300000000000004</v>
      </c>
      <c r="M24" s="98">
        <v>1.34</v>
      </c>
      <c r="N24" s="100"/>
      <c r="O24" s="100"/>
      <c r="P24" s="100"/>
      <c r="Q24" s="100"/>
    </row>
    <row r="25" spans="1:17">
      <c r="A25" s="105" t="s">
        <v>13</v>
      </c>
      <c r="B25" s="103" t="s">
        <v>14</v>
      </c>
      <c r="C25" s="95" t="s">
        <v>15</v>
      </c>
      <c r="D25" s="100">
        <v>1</v>
      </c>
      <c r="E25" s="100">
        <v>2</v>
      </c>
      <c r="F25" s="97">
        <v>3</v>
      </c>
      <c r="G25" s="101">
        <v>4</v>
      </c>
      <c r="H25" s="101">
        <v>5</v>
      </c>
      <c r="I25" s="100">
        <v>6</v>
      </c>
      <c r="J25" s="100">
        <v>7</v>
      </c>
      <c r="K25" s="102">
        <v>8</v>
      </c>
      <c r="L25" s="101">
        <v>9</v>
      </c>
      <c r="M25" s="101">
        <v>10</v>
      </c>
      <c r="N25" s="100">
        <v>11</v>
      </c>
      <c r="O25" s="100">
        <v>12</v>
      </c>
      <c r="P25" s="100">
        <v>13</v>
      </c>
      <c r="Q25" s="100">
        <v>14</v>
      </c>
    </row>
    <row r="26" spans="1:17">
      <c r="A26" s="105" t="s">
        <v>188</v>
      </c>
      <c r="B26" s="103" t="s">
        <v>92</v>
      </c>
      <c r="C26" s="95">
        <v>12</v>
      </c>
      <c r="D26" s="100"/>
      <c r="E26" s="100"/>
      <c r="F26" s="97"/>
      <c r="G26" s="98"/>
      <c r="H26" s="98"/>
      <c r="I26" s="100"/>
      <c r="J26" s="100"/>
      <c r="K26" s="99"/>
      <c r="L26" s="98"/>
      <c r="M26" s="98"/>
      <c r="N26" s="100"/>
      <c r="O26" s="100"/>
      <c r="P26" s="100"/>
      <c r="Q26" s="100"/>
    </row>
    <row r="27" spans="1:17">
      <c r="A27" s="105" t="s">
        <v>189</v>
      </c>
      <c r="B27" s="103" t="s">
        <v>93</v>
      </c>
      <c r="C27" s="95">
        <v>13</v>
      </c>
      <c r="D27" s="100"/>
      <c r="E27" s="100"/>
      <c r="F27" s="97">
        <v>0.6</v>
      </c>
      <c r="G27" s="98">
        <f>F27*34.6%</f>
        <v>0.20760000000000001</v>
      </c>
      <c r="H27" s="98">
        <f>F27*9.5%</f>
        <v>5.6999999999999995E-2</v>
      </c>
      <c r="I27" s="100"/>
      <c r="J27" s="100"/>
      <c r="K27" s="99">
        <v>0.6</v>
      </c>
      <c r="L27" s="98">
        <v>0.2</v>
      </c>
      <c r="M27" s="98">
        <v>0.06</v>
      </c>
      <c r="N27" s="100"/>
      <c r="O27" s="100"/>
      <c r="P27" s="100"/>
      <c r="Q27" s="100"/>
    </row>
    <row r="28" spans="1:17">
      <c r="A28" s="105" t="s">
        <v>190</v>
      </c>
      <c r="B28" s="103" t="s">
        <v>94</v>
      </c>
      <c r="C28" s="95">
        <v>14</v>
      </c>
      <c r="D28" s="100"/>
      <c r="E28" s="100"/>
      <c r="F28" s="99">
        <f>F29+F30+F31+F32+F33+F34+F35</f>
        <v>527.41999999999996</v>
      </c>
      <c r="G28" s="98">
        <f t="shared" ref="G28:H28" si="3">G29+G30+G31+G32+G33+G34+G35</f>
        <v>182.48732000000004</v>
      </c>
      <c r="H28" s="98">
        <f t="shared" si="3"/>
        <v>50.104900000000001</v>
      </c>
      <c r="I28" s="100"/>
      <c r="J28" s="100"/>
      <c r="K28" s="99">
        <f>K29+K30+K31+K32+K33+K34+K35</f>
        <v>583.79999999999995</v>
      </c>
      <c r="L28" s="98">
        <f>SUM(L29+L31+L30)</f>
        <v>201.41000000000003</v>
      </c>
      <c r="M28" s="98">
        <f>SUM(M29+M31+M30)</f>
        <v>57.21</v>
      </c>
      <c r="N28" s="100"/>
      <c r="O28" s="100"/>
      <c r="P28" s="100"/>
      <c r="Q28" s="100"/>
    </row>
    <row r="29" spans="1:17">
      <c r="A29" s="105" t="s">
        <v>191</v>
      </c>
      <c r="B29" s="103" t="s">
        <v>95</v>
      </c>
      <c r="C29" s="95">
        <v>15</v>
      </c>
      <c r="D29" s="100"/>
      <c r="E29" s="100"/>
      <c r="F29" s="97">
        <v>35.99</v>
      </c>
      <c r="G29" s="98">
        <f>F29*34.6%</f>
        <v>12.452540000000003</v>
      </c>
      <c r="H29" s="98">
        <f>F29*9.5%</f>
        <v>3.4190500000000004</v>
      </c>
      <c r="I29" s="100"/>
      <c r="J29" s="100"/>
      <c r="K29" s="99">
        <v>38.5</v>
      </c>
      <c r="L29" s="98">
        <v>13.28</v>
      </c>
      <c r="M29" s="98">
        <v>3.77</v>
      </c>
      <c r="N29" s="100"/>
      <c r="O29" s="100"/>
      <c r="P29" s="100"/>
      <c r="Q29" s="100"/>
    </row>
    <row r="30" spans="1:17">
      <c r="A30" s="105" t="s">
        <v>192</v>
      </c>
      <c r="B30" s="103" t="s">
        <v>96</v>
      </c>
      <c r="C30" s="95">
        <v>16</v>
      </c>
      <c r="D30" s="100"/>
      <c r="E30" s="100"/>
      <c r="F30" s="97">
        <v>55.99</v>
      </c>
      <c r="G30" s="98">
        <f>F30*34.6%</f>
        <v>19.372540000000001</v>
      </c>
      <c r="H30" s="98">
        <f>F30*9.5%</f>
        <v>5.3190499999999998</v>
      </c>
      <c r="I30" s="100"/>
      <c r="J30" s="100"/>
      <c r="K30" s="99">
        <v>101.6</v>
      </c>
      <c r="L30" s="98">
        <v>35.049999999999997</v>
      </c>
      <c r="M30" s="98">
        <v>9.9600000000000009</v>
      </c>
      <c r="N30" s="100"/>
      <c r="O30" s="100"/>
      <c r="P30" s="100"/>
      <c r="Q30" s="100"/>
    </row>
    <row r="31" spans="1:17">
      <c r="A31" s="105" t="s">
        <v>193</v>
      </c>
      <c r="B31" s="103" t="s">
        <v>97</v>
      </c>
      <c r="C31" s="95">
        <v>17</v>
      </c>
      <c r="D31" s="100"/>
      <c r="E31" s="100"/>
      <c r="F31" s="97">
        <v>435.44</v>
      </c>
      <c r="G31" s="98">
        <f>F31*34.6%</f>
        <v>150.66224000000003</v>
      </c>
      <c r="H31" s="98">
        <f>F31*9.5%</f>
        <v>41.366799999999998</v>
      </c>
      <c r="I31" s="100"/>
      <c r="J31" s="100"/>
      <c r="K31" s="99">
        <v>443.7</v>
      </c>
      <c r="L31" s="98">
        <v>153.08000000000001</v>
      </c>
      <c r="M31" s="98">
        <v>43.48</v>
      </c>
      <c r="N31" s="100"/>
      <c r="O31" s="100"/>
      <c r="P31" s="100"/>
      <c r="Q31" s="100"/>
    </row>
    <row r="32" spans="1:17">
      <c r="A32" s="105" t="s">
        <v>194</v>
      </c>
      <c r="B32" s="103" t="s">
        <v>98</v>
      </c>
      <c r="C32" s="95">
        <v>18</v>
      </c>
      <c r="D32" s="100"/>
      <c r="E32" s="100"/>
      <c r="F32" s="97"/>
      <c r="G32" s="98"/>
      <c r="H32" s="98"/>
      <c r="I32" s="100"/>
      <c r="J32" s="100"/>
      <c r="K32" s="99"/>
      <c r="L32" s="98"/>
      <c r="M32" s="98"/>
      <c r="N32" s="100"/>
      <c r="O32" s="100"/>
      <c r="P32" s="100"/>
      <c r="Q32" s="100"/>
    </row>
    <row r="33" spans="1:17">
      <c r="A33" s="105" t="s">
        <v>195</v>
      </c>
      <c r="B33" s="103" t="s">
        <v>99</v>
      </c>
      <c r="C33" s="95">
        <v>19</v>
      </c>
      <c r="D33" s="100"/>
      <c r="E33" s="100"/>
      <c r="F33" s="97"/>
      <c r="G33" s="98"/>
      <c r="H33" s="98"/>
      <c r="I33" s="100"/>
      <c r="J33" s="100"/>
      <c r="K33" s="99"/>
      <c r="L33" s="98"/>
      <c r="M33" s="98"/>
      <c r="N33" s="100"/>
      <c r="O33" s="100"/>
      <c r="P33" s="100"/>
      <c r="Q33" s="100"/>
    </row>
    <row r="34" spans="1:17">
      <c r="A34" s="105" t="s">
        <v>196</v>
      </c>
      <c r="B34" s="104"/>
      <c r="C34" s="95">
        <v>20</v>
      </c>
      <c r="D34" s="100"/>
      <c r="E34" s="100"/>
      <c r="F34" s="97"/>
      <c r="G34" s="98"/>
      <c r="H34" s="98"/>
      <c r="I34" s="100"/>
      <c r="J34" s="100"/>
      <c r="K34" s="99"/>
      <c r="L34" s="98"/>
      <c r="M34" s="98"/>
      <c r="N34" s="100"/>
      <c r="O34" s="100"/>
      <c r="P34" s="100"/>
      <c r="Q34" s="100"/>
    </row>
    <row r="35" spans="1:17">
      <c r="A35" s="105" t="s">
        <v>197</v>
      </c>
      <c r="B35" s="104"/>
      <c r="C35" s="95">
        <v>21</v>
      </c>
      <c r="D35" s="100"/>
      <c r="E35" s="100"/>
      <c r="F35" s="97"/>
      <c r="G35" s="98"/>
      <c r="H35" s="98"/>
      <c r="I35" s="100"/>
      <c r="J35" s="100"/>
      <c r="K35" s="99"/>
      <c r="L35" s="98"/>
      <c r="M35" s="98"/>
      <c r="N35" s="100"/>
      <c r="O35" s="100"/>
      <c r="P35" s="100"/>
      <c r="Q35" s="100"/>
    </row>
    <row r="36" spans="1:17" ht="15.75" customHeight="1">
      <c r="A36" s="105">
        <v>10</v>
      </c>
      <c r="B36" s="103" t="s">
        <v>100</v>
      </c>
      <c r="C36" s="95">
        <v>22</v>
      </c>
      <c r="D36" s="100"/>
      <c r="E36" s="100"/>
      <c r="F36" s="97"/>
      <c r="G36" s="98"/>
      <c r="H36" s="98"/>
      <c r="I36" s="100"/>
      <c r="J36" s="100"/>
      <c r="K36" s="99"/>
      <c r="L36" s="98"/>
      <c r="M36" s="98"/>
      <c r="N36" s="100"/>
      <c r="O36" s="100"/>
      <c r="P36" s="100"/>
      <c r="Q36" s="100"/>
    </row>
    <row r="37" spans="1:17">
      <c r="A37" s="105" t="s">
        <v>172</v>
      </c>
      <c r="B37" s="103" t="s">
        <v>101</v>
      </c>
      <c r="C37" s="95">
        <v>23</v>
      </c>
      <c r="D37" s="100"/>
      <c r="E37" s="100"/>
      <c r="F37" s="97"/>
      <c r="G37" s="98"/>
      <c r="H37" s="98"/>
      <c r="I37" s="100"/>
      <c r="J37" s="100"/>
      <c r="K37" s="99"/>
      <c r="L37" s="98"/>
      <c r="M37" s="98"/>
      <c r="N37" s="100"/>
      <c r="O37" s="100"/>
      <c r="P37" s="100"/>
      <c r="Q37" s="100"/>
    </row>
    <row r="38" spans="1:17">
      <c r="A38" s="105" t="s">
        <v>173</v>
      </c>
      <c r="B38" s="103" t="s">
        <v>102</v>
      </c>
      <c r="C38" s="95">
        <v>24</v>
      </c>
      <c r="D38" s="100"/>
      <c r="E38" s="100"/>
      <c r="F38" s="97"/>
      <c r="G38" s="98"/>
      <c r="H38" s="98"/>
      <c r="I38" s="100"/>
      <c r="J38" s="100"/>
      <c r="K38" s="99"/>
      <c r="L38" s="98"/>
      <c r="M38" s="98"/>
      <c r="N38" s="100"/>
      <c r="O38" s="100"/>
      <c r="P38" s="100"/>
      <c r="Q38" s="100"/>
    </row>
    <row r="39" spans="1:17">
      <c r="A39" s="105" t="s">
        <v>174</v>
      </c>
      <c r="B39" s="103" t="s">
        <v>103</v>
      </c>
      <c r="C39" s="95">
        <v>25</v>
      </c>
      <c r="D39" s="100"/>
      <c r="E39" s="100"/>
      <c r="F39" s="97"/>
      <c r="G39" s="98"/>
      <c r="H39" s="98"/>
      <c r="I39" s="100"/>
      <c r="J39" s="100"/>
      <c r="K39" s="99"/>
      <c r="L39" s="98"/>
      <c r="M39" s="98"/>
      <c r="N39" s="100"/>
      <c r="O39" s="100"/>
      <c r="P39" s="100"/>
      <c r="Q39" s="100"/>
    </row>
    <row r="40" spans="1:17">
      <c r="A40" s="105" t="s">
        <v>186</v>
      </c>
      <c r="B40" s="104"/>
      <c r="C40" s="95">
        <v>26</v>
      </c>
      <c r="D40" s="100"/>
      <c r="E40" s="100"/>
      <c r="F40" s="97"/>
      <c r="G40" s="98"/>
      <c r="H40" s="98"/>
      <c r="I40" s="100"/>
      <c r="J40" s="100"/>
      <c r="K40" s="99"/>
      <c r="L40" s="98"/>
      <c r="M40" s="98"/>
      <c r="N40" s="100"/>
      <c r="O40" s="100"/>
      <c r="P40" s="100"/>
      <c r="Q40" s="100"/>
    </row>
    <row r="41" spans="1:17">
      <c r="A41" s="105" t="s">
        <v>198</v>
      </c>
      <c r="B41" s="104"/>
      <c r="C41" s="95">
        <v>27</v>
      </c>
      <c r="D41" s="100"/>
      <c r="E41" s="100"/>
      <c r="F41" s="97"/>
      <c r="G41" s="98"/>
      <c r="H41" s="98"/>
      <c r="I41" s="100"/>
      <c r="J41" s="100"/>
      <c r="K41" s="99"/>
      <c r="L41" s="98"/>
      <c r="M41" s="98"/>
      <c r="N41" s="100"/>
      <c r="O41" s="100"/>
      <c r="P41" s="100"/>
      <c r="Q41" s="100"/>
    </row>
    <row r="42" spans="1:17" ht="15" customHeight="1">
      <c r="A42" s="105">
        <v>11</v>
      </c>
      <c r="B42" s="103" t="s">
        <v>104</v>
      </c>
      <c r="C42" s="95">
        <v>28</v>
      </c>
      <c r="D42" s="100"/>
      <c r="E42" s="100"/>
      <c r="F42" s="99">
        <f>F43+F44+F45+F46+F47</f>
        <v>14.88</v>
      </c>
      <c r="G42" s="98">
        <f t="shared" ref="G42" si="4">G43+G44+G45+G46+G47</f>
        <v>5.1484800000000011</v>
      </c>
      <c r="H42" s="98">
        <f>H43+H44+H45+H46+H47</f>
        <v>1.4136000000000002</v>
      </c>
      <c r="I42" s="100"/>
      <c r="J42" s="100"/>
      <c r="K42" s="99">
        <f>K43+K44+K45+K46+K47</f>
        <v>14.2</v>
      </c>
      <c r="L42" s="98">
        <f>L43+L44+L45+L46+L47</f>
        <v>4.9000000000000004</v>
      </c>
      <c r="M42" s="98">
        <f>M43+M44+M45+M46+M47</f>
        <v>1.39</v>
      </c>
      <c r="N42" s="100"/>
      <c r="O42" s="100"/>
      <c r="P42" s="100"/>
      <c r="Q42" s="100"/>
    </row>
    <row r="43" spans="1:17">
      <c r="A43" s="105" t="s">
        <v>199</v>
      </c>
      <c r="B43" s="103" t="s">
        <v>105</v>
      </c>
      <c r="C43" s="95">
        <v>29</v>
      </c>
      <c r="D43" s="100"/>
      <c r="E43" s="100"/>
      <c r="F43" s="97"/>
      <c r="G43" s="98"/>
      <c r="H43" s="98"/>
      <c r="I43" s="100"/>
      <c r="J43" s="100"/>
      <c r="K43" s="99"/>
      <c r="L43" s="98"/>
      <c r="M43" s="98"/>
      <c r="N43" s="100"/>
      <c r="O43" s="100"/>
      <c r="P43" s="100"/>
      <c r="Q43" s="100"/>
    </row>
    <row r="44" spans="1:17">
      <c r="A44" s="105" t="s">
        <v>200</v>
      </c>
      <c r="B44" s="103" t="s">
        <v>106</v>
      </c>
      <c r="C44" s="95">
        <v>30</v>
      </c>
      <c r="D44" s="100"/>
      <c r="E44" s="100"/>
      <c r="F44" s="97"/>
      <c r="G44" s="98"/>
      <c r="H44" s="98"/>
      <c r="I44" s="100"/>
      <c r="J44" s="100"/>
      <c r="K44" s="99"/>
      <c r="L44" s="98"/>
      <c r="M44" s="98"/>
      <c r="N44" s="100"/>
      <c r="O44" s="100"/>
      <c r="P44" s="100"/>
      <c r="Q44" s="100"/>
    </row>
    <row r="45" spans="1:17">
      <c r="A45" s="105" t="s">
        <v>201</v>
      </c>
      <c r="B45" s="103" t="s">
        <v>107</v>
      </c>
      <c r="C45" s="95">
        <v>31</v>
      </c>
      <c r="D45" s="100"/>
      <c r="E45" s="100"/>
      <c r="F45" s="97">
        <v>14.88</v>
      </c>
      <c r="G45" s="98">
        <f>F45*34.6%</f>
        <v>5.1484800000000011</v>
      </c>
      <c r="H45" s="98">
        <f>F45*9.5%</f>
        <v>1.4136000000000002</v>
      </c>
      <c r="I45" s="100"/>
      <c r="J45" s="100"/>
      <c r="K45" s="99">
        <v>14.2</v>
      </c>
      <c r="L45" s="98">
        <v>4.9000000000000004</v>
      </c>
      <c r="M45" s="98">
        <v>1.39</v>
      </c>
      <c r="N45" s="100"/>
      <c r="O45" s="100"/>
      <c r="P45" s="100"/>
      <c r="Q45" s="100"/>
    </row>
    <row r="46" spans="1:17">
      <c r="A46" s="105" t="s">
        <v>202</v>
      </c>
      <c r="B46" s="104"/>
      <c r="C46" s="95">
        <v>32</v>
      </c>
      <c r="D46" s="100"/>
      <c r="E46" s="100"/>
      <c r="F46" s="97"/>
      <c r="G46" s="98"/>
      <c r="H46" s="98"/>
      <c r="I46" s="100"/>
      <c r="J46" s="100"/>
      <c r="K46" s="99"/>
      <c r="L46" s="98"/>
      <c r="M46" s="98"/>
      <c r="N46" s="100"/>
      <c r="O46" s="100"/>
      <c r="P46" s="100"/>
      <c r="Q46" s="100"/>
    </row>
    <row r="47" spans="1:17">
      <c r="A47" s="105" t="s">
        <v>203</v>
      </c>
      <c r="B47" s="104"/>
      <c r="C47" s="95">
        <v>33</v>
      </c>
      <c r="D47" s="100"/>
      <c r="E47" s="100"/>
      <c r="F47" s="97"/>
      <c r="G47" s="98"/>
      <c r="H47" s="98"/>
      <c r="I47" s="100"/>
      <c r="J47" s="100"/>
      <c r="K47" s="99"/>
      <c r="L47" s="98"/>
      <c r="M47" s="98"/>
      <c r="N47" s="100"/>
      <c r="O47" s="100"/>
      <c r="P47" s="100"/>
      <c r="Q47" s="100"/>
    </row>
    <row r="48" spans="1:17" ht="12.75" customHeight="1">
      <c r="A48" s="105">
        <v>12</v>
      </c>
      <c r="B48" s="103" t="s">
        <v>108</v>
      </c>
      <c r="C48" s="95">
        <v>34</v>
      </c>
      <c r="D48" s="100"/>
      <c r="E48" s="100"/>
      <c r="F48" s="99">
        <f>F49+F50+F51</f>
        <v>34.619999999999997</v>
      </c>
      <c r="G48" s="98">
        <f t="shared" ref="G48:H48" si="5">G49+G50+G51</f>
        <v>11.97852</v>
      </c>
      <c r="H48" s="98">
        <f t="shared" si="5"/>
        <v>3.2888999999999999</v>
      </c>
      <c r="I48" s="100"/>
      <c r="J48" s="100"/>
      <c r="K48" s="99">
        <f>K49+K50+K51</f>
        <v>32.5</v>
      </c>
      <c r="L48" s="98">
        <f>L51+L50+L49</f>
        <v>11.21</v>
      </c>
      <c r="M48" s="98">
        <f>M51+M50+M49</f>
        <v>3.18</v>
      </c>
      <c r="N48" s="100"/>
      <c r="O48" s="100"/>
      <c r="P48" s="100"/>
      <c r="Q48" s="100"/>
    </row>
    <row r="49" spans="1:17">
      <c r="A49" s="105" t="s">
        <v>204</v>
      </c>
      <c r="B49" s="103" t="s">
        <v>109</v>
      </c>
      <c r="C49" s="95">
        <v>35</v>
      </c>
      <c r="D49" s="100"/>
      <c r="E49" s="100"/>
      <c r="F49" s="97">
        <v>34.619999999999997</v>
      </c>
      <c r="G49" s="98">
        <f>F49*34.6%</f>
        <v>11.97852</v>
      </c>
      <c r="H49" s="98">
        <f>F49*9.5%</f>
        <v>3.2888999999999999</v>
      </c>
      <c r="I49" s="100"/>
      <c r="J49" s="100"/>
      <c r="K49" s="99">
        <v>32.5</v>
      </c>
      <c r="L49" s="98">
        <v>11.21</v>
      </c>
      <c r="M49" s="98">
        <v>3.18</v>
      </c>
      <c r="N49" s="100"/>
      <c r="O49" s="100"/>
      <c r="P49" s="100"/>
      <c r="Q49" s="100"/>
    </row>
    <row r="50" spans="1:17">
      <c r="A50" s="105" t="s">
        <v>205</v>
      </c>
      <c r="B50" s="104"/>
      <c r="C50" s="95">
        <v>36</v>
      </c>
      <c r="D50" s="100"/>
      <c r="E50" s="100"/>
      <c r="F50" s="97"/>
      <c r="G50" s="98"/>
      <c r="H50" s="98"/>
      <c r="I50" s="100"/>
      <c r="J50" s="100"/>
      <c r="K50" s="99"/>
      <c r="L50" s="98"/>
      <c r="M50" s="98"/>
      <c r="N50" s="100"/>
      <c r="O50" s="100"/>
      <c r="P50" s="100"/>
      <c r="Q50" s="100"/>
    </row>
    <row r="51" spans="1:17">
      <c r="A51" s="105" t="s">
        <v>206</v>
      </c>
      <c r="B51" s="104"/>
      <c r="C51" s="95">
        <v>37</v>
      </c>
      <c r="D51" s="100"/>
      <c r="E51" s="100"/>
      <c r="F51" s="97"/>
      <c r="G51" s="98"/>
      <c r="H51" s="98"/>
      <c r="I51" s="100"/>
      <c r="J51" s="100"/>
      <c r="K51" s="99"/>
      <c r="L51" s="98"/>
      <c r="M51" s="98"/>
      <c r="N51" s="100"/>
      <c r="O51" s="100"/>
      <c r="P51" s="100"/>
      <c r="Q51" s="100"/>
    </row>
    <row r="52" spans="1:17" ht="43.5" customHeight="1">
      <c r="A52" s="105">
        <v>13</v>
      </c>
      <c r="B52" s="103" t="s">
        <v>110</v>
      </c>
      <c r="C52" s="95">
        <v>38</v>
      </c>
      <c r="D52" s="100"/>
      <c r="E52" s="100"/>
      <c r="F52" s="97">
        <v>7.85</v>
      </c>
      <c r="G52" s="98">
        <f>F52*34.6%</f>
        <v>2.7161</v>
      </c>
      <c r="H52" s="98">
        <f>F52*9.5%</f>
        <v>0.74575000000000002</v>
      </c>
      <c r="I52" s="100"/>
      <c r="J52" s="100"/>
      <c r="K52" s="99">
        <v>7.6</v>
      </c>
      <c r="L52" s="98">
        <v>2.62</v>
      </c>
      <c r="M52" s="98">
        <v>0.74</v>
      </c>
      <c r="N52" s="100"/>
      <c r="O52" s="100"/>
      <c r="P52" s="100"/>
      <c r="Q52" s="100"/>
    </row>
    <row r="53" spans="1:17">
      <c r="A53" s="105" t="s">
        <v>207</v>
      </c>
      <c r="B53" s="104"/>
      <c r="C53" s="95">
        <v>39</v>
      </c>
      <c r="D53" s="100"/>
      <c r="E53" s="100"/>
      <c r="F53" s="97"/>
      <c r="G53" s="98"/>
      <c r="H53" s="98"/>
      <c r="I53" s="100"/>
      <c r="J53" s="100"/>
      <c r="K53" s="99"/>
      <c r="L53" s="98"/>
      <c r="M53" s="98"/>
      <c r="N53" s="100"/>
      <c r="O53" s="100"/>
      <c r="P53" s="100"/>
      <c r="Q53" s="100"/>
    </row>
    <row r="54" spans="1:17">
      <c r="A54" s="105" t="s">
        <v>208</v>
      </c>
      <c r="B54" s="104"/>
      <c r="C54" s="95">
        <v>40</v>
      </c>
      <c r="D54" s="100"/>
      <c r="E54" s="100"/>
      <c r="F54" s="97"/>
      <c r="G54" s="98"/>
      <c r="H54" s="98"/>
      <c r="I54" s="100"/>
      <c r="J54" s="100"/>
      <c r="K54" s="99"/>
      <c r="L54" s="98"/>
      <c r="M54" s="98"/>
      <c r="N54" s="100"/>
      <c r="O54" s="100"/>
      <c r="P54" s="100"/>
      <c r="Q54" s="100"/>
    </row>
    <row r="55" spans="1:17" ht="18" customHeight="1">
      <c r="A55" s="105">
        <v>14</v>
      </c>
      <c r="B55" s="103" t="s">
        <v>111</v>
      </c>
      <c r="C55" s="95">
        <v>41</v>
      </c>
      <c r="D55" s="100"/>
      <c r="E55" s="100"/>
      <c r="F55" s="97"/>
      <c r="G55" s="98"/>
      <c r="H55" s="98"/>
      <c r="I55" s="100"/>
      <c r="J55" s="100"/>
      <c r="K55" s="99"/>
      <c r="L55" s="98"/>
      <c r="M55" s="98"/>
      <c r="N55" s="100"/>
      <c r="O55" s="100"/>
      <c r="P55" s="100"/>
      <c r="Q55" s="100"/>
    </row>
    <row r="56" spans="1:17" ht="39.75" customHeight="1">
      <c r="A56" s="105">
        <v>15</v>
      </c>
      <c r="B56" s="103" t="s">
        <v>112</v>
      </c>
      <c r="C56" s="95">
        <v>42</v>
      </c>
      <c r="D56" s="100"/>
      <c r="E56" s="100"/>
      <c r="F56" s="99">
        <f>F57+F58+F59+F60+F61+F62</f>
        <v>56.7</v>
      </c>
      <c r="G56" s="98">
        <f t="shared" ref="G56:H56" si="6">G57+G58+G59+G60+G61+G62</f>
        <v>19.618200000000002</v>
      </c>
      <c r="H56" s="98">
        <f t="shared" si="6"/>
        <v>5.3865000000000007</v>
      </c>
      <c r="I56" s="98"/>
      <c r="J56" s="98"/>
      <c r="K56" s="99">
        <f>SUM(K58+K59+K60+K61+K62+K57)</f>
        <v>76.599999999999994</v>
      </c>
      <c r="L56" s="98">
        <f>L57+L58+L59+L60+L61+L62</f>
        <v>26.43</v>
      </c>
      <c r="M56" s="98">
        <f>M57+M58+M59+M60+M61+M62</f>
        <v>7.51</v>
      </c>
      <c r="N56" s="98"/>
      <c r="O56" s="98"/>
      <c r="P56" s="98"/>
      <c r="Q56" s="98"/>
    </row>
    <row r="57" spans="1:17">
      <c r="A57" s="105" t="s">
        <v>209</v>
      </c>
      <c r="B57" s="103" t="s">
        <v>113</v>
      </c>
      <c r="C57" s="95">
        <v>43</v>
      </c>
      <c r="D57" s="100"/>
      <c r="E57" s="100"/>
      <c r="F57" s="97">
        <v>56.7</v>
      </c>
      <c r="G57" s="98">
        <f>F57*34.6%</f>
        <v>19.618200000000002</v>
      </c>
      <c r="H57" s="98">
        <f>F57*9.5%</f>
        <v>5.3865000000000007</v>
      </c>
      <c r="I57" s="100"/>
      <c r="J57" s="100"/>
      <c r="K57" s="99">
        <v>76.599999999999994</v>
      </c>
      <c r="L57" s="98">
        <v>26.43</v>
      </c>
      <c r="M57" s="98">
        <v>7.51</v>
      </c>
      <c r="N57" s="100"/>
      <c r="O57" s="100"/>
      <c r="P57" s="100"/>
      <c r="Q57" s="100"/>
    </row>
    <row r="58" spans="1:17">
      <c r="A58" s="105" t="s">
        <v>210</v>
      </c>
      <c r="B58" s="103" t="s">
        <v>114</v>
      </c>
      <c r="C58" s="95">
        <v>44</v>
      </c>
      <c r="D58" s="100"/>
      <c r="E58" s="100"/>
      <c r="F58" s="97"/>
      <c r="G58" s="98"/>
      <c r="H58" s="98"/>
      <c r="I58" s="100"/>
      <c r="J58" s="100"/>
      <c r="K58" s="99"/>
      <c r="L58" s="98"/>
      <c r="M58" s="98"/>
      <c r="N58" s="100"/>
      <c r="O58" s="100"/>
      <c r="P58" s="100"/>
      <c r="Q58" s="100"/>
    </row>
    <row r="59" spans="1:17">
      <c r="A59" s="105" t="s">
        <v>211</v>
      </c>
      <c r="B59" s="103" t="s">
        <v>115</v>
      </c>
      <c r="C59" s="95">
        <v>45</v>
      </c>
      <c r="D59" s="100"/>
      <c r="E59" s="100"/>
      <c r="F59" s="97"/>
      <c r="G59" s="98"/>
      <c r="H59" s="98"/>
      <c r="I59" s="100"/>
      <c r="J59" s="100"/>
      <c r="K59" s="99"/>
      <c r="L59" s="98"/>
      <c r="M59" s="98"/>
      <c r="N59" s="100"/>
      <c r="O59" s="100"/>
      <c r="P59" s="100"/>
      <c r="Q59" s="100"/>
    </row>
    <row r="60" spans="1:17">
      <c r="A60" s="105" t="s">
        <v>212</v>
      </c>
      <c r="B60" s="104"/>
      <c r="C60" s="95">
        <v>46</v>
      </c>
      <c r="D60" s="100"/>
      <c r="E60" s="100"/>
      <c r="F60" s="97"/>
      <c r="G60" s="98"/>
      <c r="H60" s="98"/>
      <c r="I60" s="100"/>
      <c r="J60" s="100"/>
      <c r="K60" s="99"/>
      <c r="L60" s="98"/>
      <c r="M60" s="98"/>
      <c r="N60" s="100"/>
      <c r="O60" s="100"/>
      <c r="P60" s="100"/>
      <c r="Q60" s="100"/>
    </row>
    <row r="61" spans="1:17">
      <c r="A61" s="105" t="s">
        <v>213</v>
      </c>
      <c r="B61" s="104"/>
      <c r="C61" s="95">
        <v>47</v>
      </c>
      <c r="D61" s="100"/>
      <c r="E61" s="100"/>
      <c r="F61" s="97"/>
      <c r="G61" s="98"/>
      <c r="H61" s="98"/>
      <c r="I61" s="100"/>
      <c r="J61" s="100"/>
      <c r="K61" s="99"/>
      <c r="L61" s="98"/>
      <c r="M61" s="98"/>
      <c r="N61" s="100"/>
      <c r="O61" s="100"/>
      <c r="P61" s="100"/>
      <c r="Q61" s="100"/>
    </row>
    <row r="62" spans="1:17">
      <c r="A62" s="105" t="s">
        <v>214</v>
      </c>
      <c r="B62" s="104"/>
      <c r="C62" s="95">
        <v>48</v>
      </c>
      <c r="D62" s="100"/>
      <c r="E62" s="100"/>
      <c r="F62" s="97"/>
      <c r="G62" s="98"/>
      <c r="H62" s="98"/>
      <c r="I62" s="100"/>
      <c r="J62" s="100"/>
      <c r="K62" s="99"/>
      <c r="L62" s="98"/>
      <c r="M62" s="98"/>
      <c r="N62" s="100"/>
      <c r="O62" s="100"/>
      <c r="P62" s="100"/>
      <c r="Q62" s="100"/>
    </row>
    <row r="63" spans="1:17" ht="15.75" customHeight="1">
      <c r="A63" s="105">
        <v>16</v>
      </c>
      <c r="B63" s="103" t="s">
        <v>116</v>
      </c>
      <c r="C63" s="95">
        <v>49</v>
      </c>
      <c r="D63" s="100"/>
      <c r="E63" s="100"/>
      <c r="F63" s="99">
        <f>F64+F65</f>
        <v>0</v>
      </c>
      <c r="G63" s="98">
        <f t="shared" ref="G63:H63" si="7">G64+G65</f>
        <v>0</v>
      </c>
      <c r="H63" s="98">
        <f t="shared" si="7"/>
        <v>0</v>
      </c>
      <c r="I63" s="98"/>
      <c r="J63" s="98"/>
      <c r="K63" s="99">
        <f>L63+M63</f>
        <v>0</v>
      </c>
      <c r="L63" s="98"/>
      <c r="M63" s="98"/>
      <c r="N63" s="98"/>
      <c r="O63" s="98"/>
      <c r="P63" s="98"/>
      <c r="Q63" s="98"/>
    </row>
    <row r="64" spans="1:17">
      <c r="A64" s="105" t="s">
        <v>215</v>
      </c>
      <c r="B64" s="104"/>
      <c r="C64" s="95">
        <v>50</v>
      </c>
      <c r="D64" s="100"/>
      <c r="E64" s="100"/>
      <c r="F64" s="97"/>
      <c r="G64" s="98">
        <f t="shared" ref="G64" si="8">F64*35.8%</f>
        <v>0</v>
      </c>
      <c r="H64" s="98">
        <f t="shared" ref="H64" si="9">F64*12.1%</f>
        <v>0</v>
      </c>
      <c r="I64" s="100"/>
      <c r="J64" s="100"/>
      <c r="K64" s="99"/>
      <c r="L64" s="98"/>
      <c r="M64" s="98"/>
      <c r="N64" s="100"/>
      <c r="O64" s="100"/>
      <c r="P64" s="100"/>
      <c r="Q64" s="100"/>
    </row>
    <row r="65" spans="1:17">
      <c r="A65" s="105" t="s">
        <v>216</v>
      </c>
      <c r="B65" s="48"/>
      <c r="C65" s="95">
        <v>51</v>
      </c>
      <c r="D65" s="100"/>
      <c r="E65" s="100"/>
      <c r="F65" s="97"/>
      <c r="G65" s="98"/>
      <c r="H65" s="98"/>
      <c r="I65" s="100"/>
      <c r="J65" s="100"/>
      <c r="K65" s="97"/>
      <c r="L65" s="100"/>
      <c r="M65" s="98"/>
      <c r="N65" s="100"/>
      <c r="O65" s="100"/>
      <c r="P65" s="100"/>
      <c r="Q65" s="100"/>
    </row>
    <row r="66" spans="1:17" ht="15.75">
      <c r="A66" s="49"/>
    </row>
    <row r="67" spans="1:17" ht="15.75">
      <c r="A67" s="49"/>
    </row>
    <row r="68" spans="1:17" s="50" customFormat="1" ht="15.75" customHeight="1">
      <c r="B68" s="142" t="s">
        <v>48</v>
      </c>
      <c r="C68" s="142"/>
      <c r="D68" s="51"/>
      <c r="E68" s="51"/>
      <c r="F68" s="51"/>
      <c r="G68" s="143"/>
      <c r="H68" s="143"/>
      <c r="I68" s="143"/>
      <c r="J68" s="143"/>
      <c r="K68" s="143"/>
      <c r="L68" s="144"/>
      <c r="M68" s="144"/>
      <c r="N68" s="144"/>
      <c r="O68" s="144" t="s">
        <v>217</v>
      </c>
      <c r="P68" s="144"/>
      <c r="Q68" s="144"/>
    </row>
    <row r="69" spans="1:17" s="50" customFormat="1" ht="18.75" customHeight="1">
      <c r="B69" s="136" t="s">
        <v>49</v>
      </c>
      <c r="C69" s="136"/>
      <c r="D69" s="52"/>
      <c r="E69" s="52"/>
      <c r="F69" s="52"/>
      <c r="G69" s="137" t="s">
        <v>50</v>
      </c>
      <c r="H69" s="137"/>
      <c r="I69" s="137"/>
      <c r="J69" s="137"/>
      <c r="K69" s="137"/>
      <c r="L69" s="138"/>
      <c r="M69" s="138"/>
      <c r="N69" s="138"/>
      <c r="O69" s="138" t="s">
        <v>51</v>
      </c>
      <c r="P69" s="138"/>
      <c r="Q69" s="138"/>
    </row>
  </sheetData>
  <mergeCells count="25">
    <mergeCell ref="A7:Q7"/>
    <mergeCell ref="A8:Q8"/>
    <mergeCell ref="A10:A12"/>
    <mergeCell ref="B10:B12"/>
    <mergeCell ref="C10:C12"/>
    <mergeCell ref="D10:H10"/>
    <mergeCell ref="I10:Q10"/>
    <mergeCell ref="D11:D12"/>
    <mergeCell ref="E11:E12"/>
    <mergeCell ref="M1:O1"/>
    <mergeCell ref="B69:C69"/>
    <mergeCell ref="G69:K69"/>
    <mergeCell ref="L69:N69"/>
    <mergeCell ref="O69:Q69"/>
    <mergeCell ref="F11:F12"/>
    <mergeCell ref="G11:H11"/>
    <mergeCell ref="I11:I12"/>
    <mergeCell ref="J11:J12"/>
    <mergeCell ref="K11:K12"/>
    <mergeCell ref="L11:M11"/>
    <mergeCell ref="N11:Q11"/>
    <mergeCell ref="B68:C68"/>
    <mergeCell ref="G68:K68"/>
    <mergeCell ref="L68:N68"/>
    <mergeCell ref="O68:Q68"/>
  </mergeCells>
  <pageMargins left="1.1811023622047245" right="0.78740157480314965" top="0.78740157480314965" bottom="0.59055118110236227" header="0.31496062992125984" footer="0.31496062992125984"/>
  <pageSetup paperSize="9" scale="68" orientation="landscape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Дод. 1 - Річний план</vt:lpstr>
      <vt:lpstr>Дод. 2 - Вода</vt:lpstr>
      <vt:lpstr>Дод. 4 - Стоки</vt:lpstr>
      <vt:lpstr>Дод. 6 - Адмін.</vt:lpstr>
      <vt:lpstr>'Дод. 4 - Стоки'!Область_печати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2024-01-29T14:38:23Z</dcterms:modified>
</cp:coreProperties>
</file>